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G:\HR-Benefits\NEW HIRES\2022\"/>
    </mc:Choice>
  </mc:AlternateContent>
  <workbookProtection workbookPassword="CAA3" lockStructure="1"/>
  <bookViews>
    <workbookView xWindow="0" yWindow="0" windowWidth="18720" windowHeight="12150" activeTab="1"/>
  </bookViews>
  <sheets>
    <sheet name="Instructions" sheetId="14" r:id="rId1"/>
    <sheet name="Employee Input" sheetId="5" r:id="rId2"/>
    <sheet name="Enrollment Form page 1" sheetId="12" state="hidden" r:id="rId3"/>
    <sheet name="Data" sheetId="16" state="hidden" r:id="rId4"/>
    <sheet name="401k" sheetId="1" state="hidden" r:id="rId5"/>
    <sheet name="STD" sheetId="6" state="hidden" r:id="rId6"/>
    <sheet name="Life" sheetId="7" state="hidden" r:id="rId7"/>
    <sheet name="Medical" sheetId="8" state="hidden" r:id="rId8"/>
    <sheet name="Enrollment Form page 2" sheetId="13" state="hidden" r:id="rId9"/>
    <sheet name="AD&amp;D" sheetId="9" state="hidden" r:id="rId10"/>
    <sheet name="Family Info" sheetId="10" state="hidden" r:id="rId11"/>
    <sheet name="List Options" sheetId="17" state="hidden" r:id="rId12"/>
  </sheets>
  <definedNames>
    <definedName name="AgeList">STD!$A$5:$A$18</definedName>
    <definedName name="_xlnm.Print_Area" localSheetId="1">'Employee Input'!$A$1:$E$52</definedName>
    <definedName name="_xlnm.Print_Area" localSheetId="8">'Enrollment Form page 2'!$A$1:$W$77</definedName>
    <definedName name="References">Instructions!#REF!</definedName>
  </definedNames>
  <calcPr calcId="162913"/>
</workbook>
</file>

<file path=xl/calcChain.xml><?xml version="1.0" encoding="utf-8"?>
<calcChain xmlns="http://schemas.openxmlformats.org/spreadsheetml/2006/main">
  <c r="D29" i="5" l="1"/>
  <c r="D27" i="5"/>
  <c r="C40" i="5" l="1"/>
  <c r="C45" i="5" l="1"/>
  <c r="C46" i="5" l="1"/>
  <c r="D17" i="5"/>
  <c r="C49" i="5" l="1"/>
  <c r="D47" i="5" l="1"/>
  <c r="A20" i="5"/>
  <c r="D19" i="5" l="1"/>
  <c r="C47" i="5" s="1"/>
  <c r="D49" i="5"/>
  <c r="D45" i="5"/>
  <c r="D18" i="5"/>
  <c r="E17" i="5"/>
  <c r="D35" i="5" l="1"/>
  <c r="D32" i="5"/>
  <c r="D40" i="5" l="1"/>
  <c r="D38" i="5"/>
  <c r="C39" i="5"/>
  <c r="C38" i="5"/>
  <c r="B17" i="13" l="1"/>
  <c r="B48" i="13"/>
  <c r="G51" i="12"/>
  <c r="N63" i="12"/>
  <c r="D28" i="5" l="1"/>
  <c r="D12" i="5" l="1"/>
  <c r="A23" i="5" l="1"/>
  <c r="D39" i="5"/>
  <c r="G63" i="12" l="1"/>
  <c r="D34" i="5" l="1"/>
  <c r="J70" i="12"/>
  <c r="P28" i="13" l="1"/>
  <c r="V30" i="13"/>
  <c r="V28" i="13" l="1"/>
  <c r="P30" i="13"/>
  <c r="K30" i="13"/>
  <c r="P25" i="13"/>
  <c r="K28" i="13"/>
  <c r="B39" i="13" l="1"/>
  <c r="D24" i="5" l="1"/>
  <c r="K15" i="13" l="1"/>
  <c r="K17" i="13"/>
  <c r="A47" i="5" l="1"/>
  <c r="B15" i="12" l="1"/>
  <c r="C50" i="5" l="1"/>
  <c r="K39" i="13"/>
  <c r="K37" i="13"/>
  <c r="C48" i="5"/>
  <c r="C44" i="5" l="1"/>
  <c r="P48" i="13"/>
  <c r="P50" i="13"/>
  <c r="P52" i="13"/>
  <c r="V48" i="13"/>
  <c r="V50" i="13"/>
  <c r="V52" i="13"/>
  <c r="K25" i="13"/>
  <c r="K50" i="13" l="1"/>
  <c r="K48" i="13"/>
  <c r="K46" i="13"/>
  <c r="B46" i="13"/>
  <c r="K7" i="13"/>
  <c r="K5" i="13"/>
  <c r="B7" i="13"/>
  <c r="B5" i="13"/>
  <c r="B25" i="13"/>
  <c r="B21" i="13"/>
  <c r="B23" i="13"/>
  <c r="B28" i="13"/>
  <c r="B37" i="13"/>
  <c r="M75" i="13"/>
  <c r="R75" i="13"/>
  <c r="B30" i="13"/>
  <c r="N51" i="12"/>
  <c r="J41" i="12"/>
  <c r="J39" i="12"/>
  <c r="J35" i="12"/>
  <c r="J37" i="12"/>
  <c r="B45" i="13" l="1"/>
  <c r="B15" i="13"/>
  <c r="J72" i="12" l="1"/>
  <c r="O70" i="12"/>
  <c r="O72" i="12"/>
  <c r="B23" i="12"/>
  <c r="B21" i="12"/>
  <c r="B39" i="12"/>
  <c r="B37" i="12"/>
  <c r="J17" i="12"/>
  <c r="J15" i="12"/>
  <c r="I5" i="12" l="1"/>
  <c r="P51" i="12" l="1"/>
  <c r="B72" i="12" l="1"/>
  <c r="B70" i="12"/>
  <c r="C36" i="5"/>
  <c r="D1" i="10"/>
  <c r="D2" i="10"/>
  <c r="D3" i="10"/>
  <c r="D4" i="10"/>
  <c r="D5" i="10"/>
  <c r="D6" i="10"/>
  <c r="D7" i="10"/>
  <c r="D8" i="10"/>
  <c r="D9" i="10"/>
  <c r="D10" i="10"/>
  <c r="D11" i="10"/>
  <c r="D12" i="10"/>
  <c r="J1" i="8"/>
  <c r="C35" i="5"/>
  <c r="C37" i="5"/>
  <c r="C41" i="5"/>
  <c r="C51" i="5"/>
  <c r="D46" i="5"/>
  <c r="I20" i="6"/>
  <c r="I21" i="6" s="1"/>
  <c r="I8" i="6"/>
  <c r="I9" i="6" s="1"/>
  <c r="E18" i="5"/>
  <c r="E33" i="6"/>
  <c r="B25" i="12"/>
  <c r="E18" i="6"/>
  <c r="E19" i="5"/>
  <c r="J19" i="8"/>
  <c r="J60" i="12"/>
  <c r="B60" i="12"/>
  <c r="J48" i="12"/>
  <c r="B48" i="12"/>
  <c r="B41" i="12"/>
  <c r="B35" i="12"/>
  <c r="J31" i="12"/>
  <c r="B31" i="12"/>
  <c r="J29" i="12"/>
  <c r="B29" i="12"/>
  <c r="B19" i="12"/>
  <c r="B13" i="12"/>
  <c r="A5" i="12"/>
  <c r="J46" i="12"/>
  <c r="C34" i="5" l="1"/>
  <c r="D42" i="5" s="1"/>
  <c r="J58" i="12"/>
  <c r="B58" i="12"/>
  <c r="B46" i="12"/>
  <c r="E6" i="10"/>
  <c r="E12" i="10"/>
  <c r="D31" i="5" l="1"/>
  <c r="D52" i="5"/>
</calcChain>
</file>

<file path=xl/sharedStrings.xml><?xml version="1.0" encoding="utf-8"?>
<sst xmlns="http://schemas.openxmlformats.org/spreadsheetml/2006/main" count="453" uniqueCount="249">
  <si>
    <t>Medical</t>
  </si>
  <si>
    <t>below.</t>
  </si>
  <si>
    <t>35–39</t>
  </si>
  <si>
    <t>40–44</t>
  </si>
  <si>
    <t>45–49</t>
  </si>
  <si>
    <t>50–54</t>
  </si>
  <si>
    <t>55–59</t>
  </si>
  <si>
    <t>60–64</t>
  </si>
  <si>
    <t>65–69</t>
  </si>
  <si>
    <t>Age</t>
  </si>
  <si>
    <t>Supplemental Life Insurance</t>
  </si>
  <si>
    <t>Age Band</t>
  </si>
  <si>
    <t>25–29</t>
  </si>
  <si>
    <t>30–34</t>
  </si>
  <si>
    <t>70-74</t>
  </si>
  <si>
    <t>75+</t>
  </si>
  <si>
    <t>&lt;30</t>
  </si>
  <si>
    <t>BCBS EPO</t>
  </si>
  <si>
    <t>Single</t>
  </si>
  <si>
    <t>Adult + Children</t>
  </si>
  <si>
    <t>Two Adults</t>
  </si>
  <si>
    <t>Family</t>
  </si>
  <si>
    <t>EMP</t>
  </si>
  <si>
    <t>Salary range &lt; = $40,000</t>
  </si>
  <si>
    <t>$40,001 to $80,000</t>
  </si>
  <si>
    <t>$80,001 to $120,000</t>
  </si>
  <si>
    <t>More than $120,000</t>
  </si>
  <si>
    <t>BCBS PPO</t>
  </si>
  <si>
    <t>BCBS CDHP</t>
  </si>
  <si>
    <t>Plan</t>
  </si>
  <si>
    <t>ARAG Legal</t>
  </si>
  <si>
    <t>PPO</t>
  </si>
  <si>
    <t>401(k)</t>
  </si>
  <si>
    <t>401(k) Annual Contribution</t>
  </si>
  <si>
    <t>Base</t>
  </si>
  <si>
    <t>Catchup</t>
  </si>
  <si>
    <t>Health Care</t>
  </si>
  <si>
    <t>Dependent Care</t>
  </si>
  <si>
    <t>Employee Only: covers only you</t>
  </si>
  <si>
    <t>Employee + Child(ren) or Modified Family: covers you and your children*</t>
  </si>
  <si>
    <t>Employee + Family: covers you, your spouse/domestic partner and your children*</t>
  </si>
  <si>
    <t>*The Principal Sum that applies to each person covered under The Policy as your</t>
  </si>
  <si>
    <t>Dependent, on the date of accident, is determined by multiplying Your Principal Sum by the percentage determined below:</t>
  </si>
  <si>
    <t>AD&amp;D Semi-Monthly Payroll Deductions</t>
  </si>
  <si>
    <t>Employee Only</t>
  </si>
  <si>
    <t>Employee + Family</t>
  </si>
  <si>
    <t>Spouse                 Each Dependent</t>
  </si>
  <si>
    <t>Child</t>
  </si>
  <si>
    <t>Spouse Only</t>
  </si>
  <si>
    <t>60%</t>
  </si>
  <si>
    <t>0%</t>
  </si>
  <si>
    <t>Spouse &amp; Dependent Child(ren)</t>
  </si>
  <si>
    <t>50%</t>
  </si>
  <si>
    <t>20%</t>
  </si>
  <si>
    <t>Dependent Child(ren) only</t>
  </si>
  <si>
    <t>AD&amp;D</t>
  </si>
  <si>
    <t>HDHP</t>
  </si>
  <si>
    <t>Name</t>
  </si>
  <si>
    <t>Waive</t>
  </si>
  <si>
    <t>Dental</t>
  </si>
  <si>
    <t>Vision</t>
  </si>
  <si>
    <t>Legal</t>
  </si>
  <si>
    <t>Total Post Tax</t>
  </si>
  <si>
    <t>Total Pre-Tax</t>
  </si>
  <si>
    <t>Level</t>
  </si>
  <si>
    <t>Medical Coverage</t>
  </si>
  <si>
    <t>Dental Coverage</t>
  </si>
  <si>
    <t>Adoption Expense</t>
  </si>
  <si>
    <t>waive</t>
  </si>
  <si>
    <t>Relationship</t>
  </si>
  <si>
    <t>Amount</t>
  </si>
  <si>
    <t>Basic</t>
  </si>
  <si>
    <t>Type/Amount Requested</t>
  </si>
  <si>
    <t>Equal deductions from all Pay Checks</t>
  </si>
  <si>
    <t>Roth 401(k) - After-tax contribution</t>
  </si>
  <si>
    <t>Z Number</t>
  </si>
  <si>
    <t>Name (Last, First, MI)</t>
  </si>
  <si>
    <t>Gender</t>
  </si>
  <si>
    <t>Employee Name</t>
  </si>
  <si>
    <t>Date of Qualifying Event</t>
  </si>
  <si>
    <t>Qualifying Event</t>
  </si>
  <si>
    <t>New Hire</t>
  </si>
  <si>
    <t>Section II: Health And Welfare Benefits Enrollment</t>
  </si>
  <si>
    <r>
      <rPr>
        <b/>
        <sz val="9"/>
        <color theme="1"/>
        <rFont val="Calibri"/>
        <family val="2"/>
        <scheme val="minor"/>
      </rPr>
      <t>Type of Action</t>
    </r>
    <r>
      <rPr>
        <sz val="9"/>
        <color theme="1"/>
        <rFont val="Calibri"/>
        <family val="2"/>
        <scheme val="minor"/>
      </rPr>
      <t xml:space="preserve"> (you </t>
    </r>
    <r>
      <rPr>
        <b/>
        <sz val="9"/>
        <color theme="1"/>
        <rFont val="Calibri"/>
        <family val="2"/>
        <scheme val="minor"/>
      </rPr>
      <t xml:space="preserve">must </t>
    </r>
    <r>
      <rPr>
        <sz val="9"/>
        <color theme="1"/>
        <rFont val="Calibri"/>
        <family val="2"/>
        <scheme val="minor"/>
      </rPr>
      <t>choose from the following)</t>
    </r>
  </si>
  <si>
    <r>
      <t>Type of Enrollment</t>
    </r>
    <r>
      <rPr>
        <sz val="9"/>
        <color theme="1"/>
        <rFont val="Calibri"/>
        <family val="2"/>
        <scheme val="minor"/>
      </rPr>
      <t xml:space="preserve"> (select only one):</t>
    </r>
  </si>
  <si>
    <t>No Change</t>
  </si>
  <si>
    <t>Health Savings Account (HSA)</t>
  </si>
  <si>
    <t>Adoption Expense Reimbursement Account (AERA)</t>
  </si>
  <si>
    <t>Level of Coverage (select only one):</t>
  </si>
  <si>
    <t>1 Times Annual Salary</t>
  </si>
  <si>
    <t>4 Times Annual Salary</t>
  </si>
  <si>
    <t>2 Times Annual Salary</t>
  </si>
  <si>
    <t>5 Times Annual Salary</t>
  </si>
  <si>
    <t>Section III:  Eligible Family Member Actions</t>
  </si>
  <si>
    <t>Action</t>
  </si>
  <si>
    <t>Relationship Code</t>
  </si>
  <si>
    <t>Terms and Conditions</t>
  </si>
  <si>
    <r>
      <t>Type of Enrollment</t>
    </r>
    <r>
      <rPr>
        <sz val="9"/>
        <color theme="1"/>
        <rFont val="Corbel"/>
        <family val="2"/>
      </rPr>
      <t xml:space="preserve"> (select only one):</t>
    </r>
  </si>
  <si>
    <t>HSA Contribution</t>
  </si>
  <si>
    <t>Yes</t>
  </si>
  <si>
    <t xml:space="preserve"> </t>
  </si>
  <si>
    <t>Date</t>
  </si>
  <si>
    <t>Percent</t>
  </si>
  <si>
    <t>New Address</t>
  </si>
  <si>
    <t>No</t>
  </si>
  <si>
    <t>Open Enrollment</t>
  </si>
  <si>
    <t>Change</t>
  </si>
  <si>
    <t>Male</t>
  </si>
  <si>
    <t>Female</t>
  </si>
  <si>
    <t>Marriage</t>
  </si>
  <si>
    <t>Birth/Adoption</t>
  </si>
  <si>
    <t>Divorce</t>
  </si>
  <si>
    <t>Loss of Eligibility</t>
  </si>
  <si>
    <t>Date of Birth</t>
  </si>
  <si>
    <t>Section I:  Benefit Elections</t>
  </si>
  <si>
    <t>Section II:  Flexible Spending Accounts (FSA)</t>
  </si>
  <si>
    <t>EE + Child(ren)</t>
  </si>
  <si>
    <t>Other  ________________</t>
  </si>
  <si>
    <t>Enroll</t>
  </si>
  <si>
    <t>De-Enroll</t>
  </si>
  <si>
    <r>
      <t xml:space="preserve">Section II:  401(k) Percentage Contribution 
</t>
    </r>
    <r>
      <rPr>
        <b/>
        <i/>
        <sz val="11"/>
        <color theme="0"/>
        <rFont val="Corbel"/>
        <family val="2"/>
      </rPr>
      <t>To enroll in the 401(k) and/or Roth 401(k) plans you must go to the Fidelity website at www.netbenefits.com</t>
    </r>
  </si>
  <si>
    <t>Section IV:  Estimated Bi-Weekly Post-Tax Deductions</t>
  </si>
  <si>
    <t>Section III:  Estimated Bi-Weekly Pre-Tax Deductions</t>
  </si>
  <si>
    <t>Section III and IV provides a breakdown of the pre-tax and post-tax deductions based on the selections made.</t>
  </si>
  <si>
    <t>Click to access New Hire website</t>
  </si>
  <si>
    <t>Z# (if known)</t>
  </si>
  <si>
    <t>This tool provides an estimate of the bi-weekly deductions you can expect for the selected benefits plans.  THIS IS ONLY AN ESTIMATE, your deductions may vary slightly.  Use the "Enter" and/or arrow keys to maneuver through the fields.  Only unshaded fields require input/selection.  Most have a drop-down box for your convenience.  For additional plan information, please visit the New Hire website.</t>
  </si>
  <si>
    <t xml:space="preserve">The multipliers used to calculate your semi-monthly Supplemental Short-Term Disability Premiums are provided </t>
  </si>
  <si>
    <t>&lt;25</t>
  </si>
  <si>
    <t>Semi Monthly Rates for Supplemental Short-Term Disability/Long-Term Disability</t>
  </si>
  <si>
    <t xml:space="preserve">Supplemental Short Term Disability </t>
  </si>
  <si>
    <t>Long Term Disability</t>
  </si>
  <si>
    <t>2 - Spouse</t>
  </si>
  <si>
    <t>3 - Natural Child</t>
  </si>
  <si>
    <t>4 - Adopted Child</t>
  </si>
  <si>
    <t>7 - Stepchild</t>
  </si>
  <si>
    <t>8 - Legal Ward</t>
  </si>
  <si>
    <t>Employee Signature</t>
  </si>
  <si>
    <t>Supplemental Short Term Disability</t>
  </si>
  <si>
    <t>LTD</t>
  </si>
  <si>
    <t>Multiplier (per 1,000 of
coverage)</t>
  </si>
  <si>
    <t>STD</t>
  </si>
  <si>
    <t xml:space="preserve">Legal Coverage </t>
  </si>
  <si>
    <t>Vision Coverage</t>
  </si>
  <si>
    <t>Change in Eligibility</t>
  </si>
  <si>
    <t>Instructions:</t>
  </si>
  <si>
    <t>email rr-desk@lanl.gov</t>
  </si>
  <si>
    <t>5 - DP</t>
  </si>
  <si>
    <t>6 - DP Child</t>
  </si>
  <si>
    <t>EE + Spouse/DP</t>
  </si>
  <si>
    <t>BlueCross BlueShield of New Mexico Medical Plan Options</t>
  </si>
  <si>
    <t>Preferred Provider Organization (PPO)</t>
  </si>
  <si>
    <t>High-Deductible Health Plan (HDHP)</t>
  </si>
  <si>
    <t>Select/Change</t>
  </si>
  <si>
    <r>
      <t xml:space="preserve">1.  Indicate appropriate action code as follows:  </t>
    </r>
    <r>
      <rPr>
        <sz val="8"/>
        <color rgb="FF00B0F0"/>
        <rFont val="Calibri"/>
        <family val="2"/>
        <scheme val="minor"/>
      </rPr>
      <t>E=Enroll, D=De-enroll, C=Change</t>
    </r>
  </si>
  <si>
    <t>Accidental Death and Dismemberment (AD&amp;D)</t>
  </si>
  <si>
    <t>Employee + 1</t>
  </si>
  <si>
    <t>Employee + 2 or more</t>
  </si>
  <si>
    <t>Section I:  Employee Information:</t>
  </si>
  <si>
    <t>Employee + Spouse/Domestic Partner (only)</t>
  </si>
  <si>
    <t>Employee + Children (only)</t>
  </si>
  <si>
    <t xml:space="preserve">Employee + Spouse/Domestic Partner (only) </t>
  </si>
  <si>
    <t>(Available only with PPO or waived medical coverage)</t>
  </si>
  <si>
    <t>(Available only with HDHP medical coverage)</t>
  </si>
  <si>
    <t>Employees on a J-1 Visa must select PPO to meet coverage requirements</t>
  </si>
  <si>
    <r>
      <rPr>
        <b/>
        <sz val="11"/>
        <color theme="1"/>
        <rFont val="Calibri"/>
        <family val="2"/>
        <scheme val="minor"/>
      </rPr>
      <t xml:space="preserve"> </t>
    </r>
    <r>
      <rPr>
        <b/>
        <sz val="11"/>
        <color rgb="FFFF0000"/>
        <rFont val="Calibri"/>
        <family val="2"/>
        <scheme val="minor"/>
      </rPr>
      <t>All fields on this form are required</t>
    </r>
    <r>
      <rPr>
        <sz val="11"/>
        <color rgb="FFFF0000"/>
        <rFont val="Calibri"/>
        <family val="2"/>
        <scheme val="minor"/>
      </rPr>
      <t xml:space="preserve">; </t>
    </r>
    <r>
      <rPr>
        <sz val="9"/>
        <color theme="1"/>
        <rFont val="Calibri"/>
        <family val="2"/>
        <scheme val="minor"/>
      </rPr>
      <t>please indicate "no change" if you do not wish to change your plan or "waive" if you want to waive the coverage option</t>
    </r>
  </si>
  <si>
    <t>2018 SEMI-MONTHLY PREMIUMS FOR ACTIVE EMPLOYEES</t>
  </si>
  <si>
    <t>Elect/Change</t>
  </si>
  <si>
    <t>Elect/Change/Add or Drop Dependent</t>
  </si>
  <si>
    <t>(Annual Maximum $5,000)</t>
  </si>
  <si>
    <t>Healthcare Reimbursement Account (HCRA)</t>
  </si>
  <si>
    <t>Dependent Reimbursement Account (DCRA)</t>
  </si>
  <si>
    <r>
      <t xml:space="preserve">Form 1751a                                         Benefits Enrollment Form
Return to Benefits Office:
</t>
    </r>
    <r>
      <rPr>
        <sz val="10"/>
        <color theme="1"/>
        <rFont val="Calibri"/>
        <family val="2"/>
        <scheme val="minor"/>
      </rPr>
      <t>TA-3 Otowi BLDG. 261
2nd Floor, MS P280
Fax:  505-665-2156                                         Email:  benefits@lanl.gov</t>
    </r>
  </si>
  <si>
    <t>This plan requires you to re-elect this option every year per</t>
  </si>
  <si>
    <t>IRS rules</t>
  </si>
  <si>
    <t>This plan requires you to re-elect this option every year per IRS rules</t>
  </si>
  <si>
    <r>
      <t xml:space="preserve"> /</t>
    </r>
    <r>
      <rPr>
        <b/>
        <sz val="9"/>
        <color rgb="FFFF0000"/>
        <rFont val="Calibri"/>
        <family val="2"/>
        <scheme val="minor"/>
      </rPr>
      <t>year</t>
    </r>
  </si>
  <si>
    <r>
      <t>/</t>
    </r>
    <r>
      <rPr>
        <b/>
        <sz val="9"/>
        <color rgb="FFFF0000"/>
        <rFont val="Calibri"/>
        <family val="2"/>
        <scheme val="minor"/>
      </rPr>
      <t>year</t>
    </r>
  </si>
  <si>
    <r>
      <rPr>
        <b/>
        <sz val="9"/>
        <rFont val="Calibri"/>
        <family val="2"/>
        <scheme val="minor"/>
      </rPr>
      <t>/</t>
    </r>
    <r>
      <rPr>
        <b/>
        <sz val="9"/>
        <color rgb="FFFF0000"/>
        <rFont val="Calibri"/>
        <family val="2"/>
        <scheme val="minor"/>
      </rPr>
      <t>year</t>
    </r>
  </si>
  <si>
    <r>
      <rPr>
        <b/>
        <sz val="9"/>
        <rFont val="Calibri"/>
        <family val="2"/>
        <scheme val="minor"/>
      </rPr>
      <t>/</t>
    </r>
    <r>
      <rPr>
        <b/>
        <sz val="9"/>
        <color rgb="FFFF0000"/>
        <rFont val="Calibri"/>
        <family val="2"/>
        <scheme val="minor"/>
      </rPr>
      <t>per pay period</t>
    </r>
  </si>
  <si>
    <t xml:space="preserve">        HCRA Contribution Amount $</t>
  </si>
  <si>
    <t>DCRA Contribution Amount $</t>
  </si>
  <si>
    <t xml:space="preserve">       HSA Contribution Amount $</t>
  </si>
  <si>
    <t xml:space="preserve">       AERA Contribution Amount $</t>
  </si>
  <si>
    <t>Note:   By waiving coverage in the Supplemental Short Term Disability and/or Long Term Disability, I understand that future enrollment will require approval of a Personal Health Application.</t>
  </si>
  <si>
    <t>Note:  By waiving coverage in the Employee Supplemental and/or Spouse/Domestic Partner Life Insurance, I understand that future enrollment will require approval of a Personal Health Application (PHA).  A PHA is also required for initial elections in excess of the Guaranteed Issue Amount (GIA) and subsequent increases.</t>
  </si>
  <si>
    <t xml:space="preserve">Note:  Insurance cards will be mailed to the address on file.  If your address has changed </t>
  </si>
  <si>
    <t>Plan Option (select only one):</t>
  </si>
  <si>
    <t>(Note:    This account is used for eligible dependent daycare expenses)</t>
  </si>
  <si>
    <t>Employee Supplemental Life Insurance</t>
  </si>
  <si>
    <t>Spouse/Domestic Partner Life Insurance</t>
  </si>
  <si>
    <r>
      <rPr>
        <b/>
        <sz val="9"/>
        <color theme="1"/>
        <rFont val="Calibri"/>
        <family val="2"/>
        <scheme val="minor"/>
      </rPr>
      <t>Type of Enrollment</t>
    </r>
    <r>
      <rPr>
        <sz val="9"/>
        <color theme="1"/>
        <rFont val="Calibri"/>
        <family val="2"/>
        <scheme val="minor"/>
      </rPr>
      <t xml:space="preserve"> (select only one):</t>
    </r>
  </si>
  <si>
    <r>
      <t xml:space="preserve">2. Indicate the relationship code as follows:  </t>
    </r>
    <r>
      <rPr>
        <b/>
        <sz val="8"/>
        <color theme="1"/>
        <rFont val="Calibri"/>
        <family val="2"/>
        <scheme val="minor"/>
      </rPr>
      <t>Relationship Code Key</t>
    </r>
    <r>
      <rPr>
        <sz val="8"/>
        <color theme="1"/>
        <rFont val="Calibri"/>
        <family val="2"/>
        <scheme val="minor"/>
      </rPr>
      <t xml:space="preserve">:  </t>
    </r>
    <r>
      <rPr>
        <sz val="8"/>
        <color rgb="FF00B0F0"/>
        <rFont val="Calibri"/>
        <family val="2"/>
        <scheme val="minor"/>
      </rPr>
      <t>2=Spouse, 3=Natural Child, 4=Adopted Child, 5=Domestic Partner Child, 7=Stepchild, 8=Legal Ward</t>
    </r>
  </si>
  <si>
    <t>SSN (Required)  Note:  Not required for newborn enrollment.  Must call LANL Benefits Department to update once received.</t>
  </si>
  <si>
    <r>
      <rPr>
        <b/>
        <sz val="9"/>
        <color theme="1"/>
        <rFont val="Calibri"/>
        <family val="2"/>
        <scheme val="minor"/>
      </rPr>
      <t>Type of Action</t>
    </r>
    <r>
      <rPr>
        <sz val="9"/>
        <color theme="1"/>
        <rFont val="Calibri"/>
        <family val="2"/>
        <scheme val="minor"/>
      </rPr>
      <t xml:space="preserve"> (you </t>
    </r>
    <r>
      <rPr>
        <b/>
        <sz val="9"/>
        <color theme="1"/>
        <rFont val="Calibri"/>
        <family val="2"/>
        <scheme val="minor"/>
      </rPr>
      <t xml:space="preserve">must </t>
    </r>
    <r>
      <rPr>
        <sz val="9"/>
        <color theme="1"/>
        <rFont val="Calibri"/>
        <family val="2"/>
        <scheme val="minor"/>
      </rPr>
      <t>choose from the following):</t>
    </r>
  </si>
  <si>
    <t>Child Life Insurance</t>
  </si>
  <si>
    <r>
      <rPr>
        <b/>
        <sz val="9"/>
        <color theme="1"/>
        <rFont val="Calibri"/>
        <family val="2"/>
        <scheme val="minor"/>
      </rPr>
      <t>Level of Coverage</t>
    </r>
    <r>
      <rPr>
        <sz val="9"/>
        <color theme="1"/>
        <rFont val="Calibri"/>
        <family val="2"/>
        <scheme val="minor"/>
      </rPr>
      <t xml:space="preserve"> (select only one):</t>
    </r>
  </si>
  <si>
    <t>$5,000 per child</t>
  </si>
  <si>
    <t>$10,000 per child</t>
  </si>
  <si>
    <r>
      <t xml:space="preserve">Spouse/Domestic Partner Life Insurance
</t>
    </r>
    <r>
      <rPr>
        <sz val="8"/>
        <rFont val="Corbel"/>
        <family val="2"/>
      </rPr>
      <t xml:space="preserve"> (to carry life insurance on your spouse/domestic partner payable to the employee)</t>
    </r>
  </si>
  <si>
    <r>
      <t xml:space="preserve">Child Life Insurance
</t>
    </r>
    <r>
      <rPr>
        <sz val="8"/>
        <rFont val="Corbel"/>
        <family val="2"/>
      </rPr>
      <t xml:space="preserve"> (to carry life insurance on your child(ren) payable to the employee)</t>
    </r>
  </si>
  <si>
    <t>Spouse/Domestic Partner</t>
  </si>
  <si>
    <t>Spouse/Domestic Partner Age:</t>
  </si>
  <si>
    <t>Spouse/Domestic Partner Life</t>
  </si>
  <si>
    <t>Premium</t>
  </si>
  <si>
    <r>
      <rPr>
        <b/>
        <sz val="9"/>
        <color theme="1"/>
        <rFont val="Calibri"/>
        <family val="2"/>
        <scheme val="minor"/>
      </rPr>
      <t>Type of Action</t>
    </r>
    <r>
      <rPr>
        <sz val="9"/>
        <color theme="1"/>
        <rFont val="Calibri"/>
        <family val="2"/>
        <scheme val="minor"/>
      </rPr>
      <t xml:space="preserve"> (you </t>
    </r>
    <r>
      <rPr>
        <b/>
        <sz val="9"/>
        <color theme="1"/>
        <rFont val="Calibri"/>
        <family val="2"/>
        <scheme val="minor"/>
      </rPr>
      <t xml:space="preserve">must </t>
    </r>
    <r>
      <rPr>
        <sz val="9"/>
        <color theme="1"/>
        <rFont val="Calibri"/>
        <family val="2"/>
        <scheme val="minor"/>
      </rPr>
      <t xml:space="preserve">choose from the following)  </t>
    </r>
    <r>
      <rPr>
        <sz val="9"/>
        <color rgb="FFFF0000"/>
        <rFont val="Calibri"/>
        <family val="2"/>
        <scheme val="minor"/>
      </rPr>
      <t>IRS HSA eligibility requirements</t>
    </r>
  </si>
  <si>
    <t>Action Code</t>
  </si>
  <si>
    <t>Is Documentation included?</t>
  </si>
  <si>
    <t>Can be elected independent</t>
  </si>
  <si>
    <t>of Supplemental Life</t>
  </si>
  <si>
    <t>NOTE: HARDCOPY THESE FROM RATES DOCS EACH YEAR - DO NOT LINK!!</t>
  </si>
  <si>
    <r>
      <t xml:space="preserve">In Section II, enter the percentage you would like to contribute to the 401(k) on a pretax or Roth basis to receive an estimate of your pre-tax and after-tax contribution amounts per paycheck.  </t>
    </r>
    <r>
      <rPr>
        <b/>
        <sz val="12"/>
        <color theme="1"/>
        <rFont val="Corbel"/>
        <family val="2"/>
      </rPr>
      <t>Note:</t>
    </r>
    <r>
      <rPr>
        <sz val="12"/>
        <color theme="1"/>
        <rFont val="Corbel"/>
        <family val="2"/>
      </rPr>
      <t xml:space="preserve"> This is only for estimation purposes.  You must elect your 401(k) contributions on the Fidelity website.</t>
    </r>
  </si>
  <si>
    <t>Age (Required)</t>
  </si>
  <si>
    <t>Annual Salary (Required)</t>
  </si>
  <si>
    <t>Note:  This form shall be protected as Triad Employment Sensitive and/or Triad Employment Sensitive/PII when one or a combination of the following personal information</t>
  </si>
  <si>
    <r>
      <t xml:space="preserve">By signing this form, I agree to the following Terms and Conditions:  The Triad Benefit Office reserves the right to request additional enrollment information, including but not limited to birth certificates, tax documentation, social security numbers, and any other information deemed necessary.  The Triad Benefits Office also reserves the right to cancel coverage for ineligible dependents in cases where enrollment is contrary to the Triad Welfare Benefits Plan for Active Employees.  It is my responsibility to verify my enrollment is correct.  Any incorrect or missing enrollments must be identified to the Benefits Office in writing within 31 days of the Life Event.  By signing this form, I authorize deductions from my earnings to cover premiums, if any, for the plans I have selected for my eligible family members and myself.  This authorization will remian in effect until I submit another form changing, canceling, or opting out of coverage in conjuntion with eligible Life Event. </t>
    </r>
    <r>
      <rPr>
        <b/>
        <sz val="7"/>
        <color theme="1"/>
        <rFont val="Calibri"/>
        <family val="2"/>
        <scheme val="minor"/>
      </rPr>
      <t>Dependency Affidavit</t>
    </r>
    <r>
      <rPr>
        <sz val="7"/>
        <color theme="1"/>
        <rFont val="Calibri"/>
        <family val="2"/>
        <scheme val="minor"/>
      </rPr>
      <t xml:space="preserve">:  By attenpting enrollment of any of the above, I certify the child(ren) listed in the Eligible Family Member Actions section meet the eligiblity requirements as outlined in the Triad Welfare Benefit Plan for Active Employees.  </t>
    </r>
    <r>
      <rPr>
        <b/>
        <sz val="7"/>
        <color theme="1"/>
        <rFont val="Calibri"/>
        <family val="2"/>
        <scheme val="minor"/>
      </rPr>
      <t>Misuse of Plans</t>
    </r>
    <r>
      <rPr>
        <sz val="7"/>
        <color theme="1"/>
        <rFont val="Calibri"/>
        <family val="2"/>
        <scheme val="minor"/>
      </rPr>
      <t>:  Triad reserves the right to de-enroll individuals and their family members who misuse the Plan.  Misuse of the Plan includes, but is not limited to, actions such as falsifying enrollment or claims information, allowing others to use Plan identification cards, enrollment of ineligible dependents, and threats or abusive behavior towards Plan providers or representatives.  Insurance carriers may have their own rules that apply to misuse of the insured Benefits Program in which you are enrolled.  I understand that I will be liable to all costs incurred as a result of invalid enrollments.</t>
    </r>
  </si>
  <si>
    <t>HCRA (FSA)</t>
  </si>
  <si>
    <t>DCRA (FSA)</t>
  </si>
  <si>
    <t>Adoption Expense (FSA)</t>
  </si>
  <si>
    <t>Accidental Death and Dismemberment (AD&amp;D) Coverage</t>
  </si>
  <si>
    <t>is revealed in a Triad record:  Education, salary, medical history, employment history, social security number, date and place of birth, or mother's maiden name.</t>
  </si>
  <si>
    <t>3 Times Annual Salary (GIA)</t>
  </si>
  <si>
    <t>Note:  $50,000 is the Guaranteed Issue Amount (GIA)</t>
  </si>
  <si>
    <t xml:space="preserve"> $ 50,000 (GIA)</t>
  </si>
  <si>
    <t xml:space="preserve"> $ 125,000</t>
  </si>
  <si>
    <t xml:space="preserve"> $ 200,000</t>
  </si>
  <si>
    <t xml:space="preserve">  (Annual contribution limits: $3,550 individual and $7,100 family)</t>
  </si>
  <si>
    <t>Davis Vision</t>
  </si>
  <si>
    <t>Delta Dental NM</t>
  </si>
  <si>
    <r>
      <t>HSA Contribution (</t>
    </r>
    <r>
      <rPr>
        <b/>
        <sz val="12"/>
        <color theme="1"/>
        <rFont val="Corbel"/>
        <family val="2"/>
      </rPr>
      <t>BIWEEKLY</t>
    </r>
    <r>
      <rPr>
        <sz val="12"/>
        <color theme="1"/>
        <rFont val="Corbel"/>
        <family val="2"/>
      </rPr>
      <t>; enter 0.001 to elect with $0)</t>
    </r>
  </si>
  <si>
    <t xml:space="preserve">  (Annual Maximum $2,750)</t>
  </si>
  <si>
    <t xml:space="preserve"> (Annual Maximum $14,300)</t>
  </si>
  <si>
    <t>Remaining pay periods in calendar year</t>
  </si>
  <si>
    <t>(Note:  Employees must be eligible for the plan they are choosing.  Employees may review eligibility requirements in the Triad Summary Plan Description).</t>
  </si>
  <si>
    <t>35% Reductions at age 65, 55% at age 70, and 70% at age 75 for Supp. Life</t>
  </si>
  <si>
    <t>Supplemental Life Insurance Salary Multiplier*</t>
  </si>
  <si>
    <t>This does not link to the enrollment system.  You will need to enroll using Oracle Worker Self Service &gt; Benefits</t>
  </si>
  <si>
    <t>LANL New Hire Enrollment</t>
  </si>
  <si>
    <r>
      <t xml:space="preserve">Supplemental Short Term Disability (covered </t>
    </r>
    <r>
      <rPr>
        <i/>
        <sz val="12"/>
        <color theme="1"/>
        <rFont val="Corbel"/>
        <family val="2"/>
      </rPr>
      <t>benefit</t>
    </r>
    <r>
      <rPr>
        <sz val="12"/>
        <color theme="1"/>
        <rFont val="Corbel"/>
        <family val="2"/>
      </rPr>
      <t xml:space="preserve"> shown)</t>
    </r>
  </si>
  <si>
    <t>* Coverage Reductions due to age apply starting at age 65, and are not reflected in this calculation</t>
  </si>
  <si>
    <t xml:space="preserve">In section I, choose your plans and coverage levels from ALL  the green cells.  </t>
  </si>
  <si>
    <r>
      <t xml:space="preserve">Click on the "Employee Input" tab below, (highlighted in </t>
    </r>
    <r>
      <rPr>
        <b/>
        <sz val="12"/>
        <color rgb="FF00B050"/>
        <rFont val="Corbel"/>
        <family val="2"/>
      </rPr>
      <t>GREEN</t>
    </r>
    <r>
      <rPr>
        <sz val="12"/>
        <color theme="1"/>
        <rFont val="Corbel"/>
        <family val="2"/>
      </rPr>
      <t xml:space="preserve">).  At the top of the form enter your salary and select the age group for you (and your spouse or domestic partner, if applicable) from the drop down menu. </t>
    </r>
  </si>
  <si>
    <t>Metlife SSTD premium calc is new for 2021; AON was wrong - reverting to Hartford Calculations</t>
  </si>
  <si>
    <r>
      <t xml:space="preserve">Long Term Disability (covered </t>
    </r>
    <r>
      <rPr>
        <i/>
        <sz val="12"/>
        <color theme="1"/>
        <rFont val="Corbel"/>
        <family val="2"/>
      </rPr>
      <t>benefit</t>
    </r>
    <r>
      <rPr>
        <sz val="12"/>
        <color theme="1"/>
        <rFont val="Corbel"/>
        <family val="2"/>
      </rPr>
      <t xml:space="preserve"> shown)</t>
    </r>
  </si>
  <si>
    <t>Max salary 240000 = 10000 / 0.5  x 12</t>
  </si>
  <si>
    <t>Max salary 185714.28 = 2500 / 0.7  x 52</t>
  </si>
  <si>
    <t>2022 Premium Calculator</t>
  </si>
  <si>
    <r>
      <rPr>
        <b/>
        <sz val="12"/>
        <color theme="1"/>
        <rFont val="Corbel"/>
        <family val="2"/>
      </rPr>
      <t>2022</t>
    </r>
    <r>
      <rPr>
        <b/>
        <sz val="10"/>
        <color theme="1"/>
        <rFont val="Corbel"/>
        <family val="2"/>
      </rPr>
      <t xml:space="preserve"> CY</t>
    </r>
    <r>
      <rPr>
        <sz val="10"/>
        <color theme="1"/>
        <rFont val="Corbel"/>
        <family val="2"/>
      </rPr>
      <t xml:space="preserve"> Election</t>
    </r>
  </si>
  <si>
    <t>G:\HR-Benefits\Projects\Open Enrollment\OE 2022\Rates\Active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</si>
</sst>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_);[Red]\(&quot;$&quot;#,##0\)"/>
    <numFmt numFmtId="7" formatCode="&quot;$&quot;#,##0.00_);\(&quot;$&quot;#,##0.00\)"/>
    <numFmt numFmtId="44" formatCode="_(&quot;$&quot;* #,##0.00_);_(&quot;$&quot;* \(#,##0.00\);_(&quot;$&quot;* &quot;-&quot;??_);_(@_)"/>
    <numFmt numFmtId="43" formatCode="_(* #,##0.00_);_(* \(#,##0.00\);_(* &quot;-&quot;??_);_(@_)"/>
    <numFmt numFmtId="164" formatCode="0.000000"/>
    <numFmt numFmtId="165" formatCode="###0.0000;###0.0000"/>
    <numFmt numFmtId="166" formatCode="\$###0.00;\$###0.00"/>
    <numFmt numFmtId="167" formatCode="0.00000%"/>
    <numFmt numFmtId="168" formatCode="_(* #,##0_);_(* \(#,##0\);_(* &quot;-&quot;??_);_(@_)"/>
    <numFmt numFmtId="169" formatCode="&quot;$&quot;#,##0.000"/>
    <numFmt numFmtId="170" formatCode="0.0%"/>
    <numFmt numFmtId="171" formatCode="&quot;$&quot;#,##0.00"/>
    <numFmt numFmtId="172" formatCode="000\-00\-0000"/>
    <numFmt numFmtId="173" formatCode="_(&quot;$&quot;* #,##0_);_(&quot;$&quot;* \(#,##0\);_(&quot;$&quot;* &quot;-&quot;??_);_(@_)"/>
    <numFmt numFmtId="174" formatCode="###0.00000;###0.00000"/>
    <numFmt numFmtId="175" formatCode="0.0000"/>
    <numFmt numFmtId="176" formatCode="0.00000"/>
    <numFmt numFmtId="177" formatCode="0.000"/>
    <numFmt numFmtId="178" formatCode="&quot;$&quot;#,##0.000_);\(&quot;$&quot;#,##0.000\)"/>
    <numFmt numFmtId="179" formatCode="&quot;$&quot;#,##0.0000000_);\(&quot;$&quot;#,##0.0000000\)"/>
    <numFmt numFmtId="180" formatCode="\$###0.0000;\$###0.0000"/>
    <numFmt numFmtId="181" formatCode="&quot;$&quot;#,##0.0000"/>
  </numFmts>
  <fonts count="87" x14ac:knownFonts="1">
    <font>
      <sz val="12"/>
      <color theme="1"/>
      <name val="Corbe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orbel"/>
      <family val="2"/>
    </font>
    <font>
      <sz val="12"/>
      <name val="Corbel"/>
      <family val="2"/>
    </font>
    <font>
      <b/>
      <sz val="12"/>
      <color theme="1"/>
      <name val="Corbel"/>
      <family val="2"/>
    </font>
    <font>
      <sz val="10"/>
      <name val="Times New Roman"/>
      <family val="1"/>
      <charset val="204"/>
    </font>
    <font>
      <sz val="9"/>
      <color indexed="8"/>
      <name val="Arial"/>
      <family val="2"/>
    </font>
    <font>
      <b/>
      <sz val="11"/>
      <color indexed="21"/>
      <name val="Calibri"/>
      <family val="1"/>
      <charset val="204"/>
    </font>
    <font>
      <sz val="11"/>
      <color indexed="21"/>
      <name val="Calibri"/>
      <family val="1"/>
      <charset val="204"/>
    </font>
    <font>
      <sz val="11"/>
      <color indexed="8"/>
      <name val="Calibri"/>
      <family val="1"/>
      <charset val="204"/>
    </font>
    <font>
      <sz val="9"/>
      <color indexed="8"/>
      <name val="Arial"/>
      <family val="1"/>
      <charset val="204"/>
    </font>
    <font>
      <b/>
      <sz val="11"/>
      <color indexed="8"/>
      <name val="Calibri"/>
      <family val="1"/>
      <charset val="204"/>
    </font>
    <font>
      <b/>
      <sz val="9"/>
      <color indexed="9"/>
      <name val="Garamond"/>
      <family val="1"/>
      <charset val="204"/>
    </font>
    <font>
      <sz val="9"/>
      <color indexed="8"/>
      <name val="Garamond"/>
      <family val="1"/>
      <charset val="204"/>
    </font>
    <font>
      <b/>
      <sz val="10"/>
      <color indexed="9"/>
      <name val="Garamond"/>
      <family val="1"/>
      <charset val="204"/>
    </font>
    <font>
      <b/>
      <sz val="9"/>
      <color indexed="8"/>
      <name val="Garamond"/>
      <family val="1"/>
      <charset val="204"/>
    </font>
    <font>
      <b/>
      <sz val="9"/>
      <name val="Garamond"/>
      <family val="1"/>
      <charset val="204"/>
    </font>
    <font>
      <sz val="11"/>
      <color theme="1"/>
      <name val="Arial Narrow"/>
      <family val="2"/>
    </font>
    <font>
      <sz val="11"/>
      <name val="Arial Narrow"/>
      <family val="2"/>
    </font>
    <font>
      <sz val="11"/>
      <color indexed="8"/>
      <name val="Arial Narrow"/>
      <family val="2"/>
    </font>
    <font>
      <sz val="9"/>
      <color indexed="23"/>
      <name val="Arial"/>
      <family val="2"/>
    </font>
    <font>
      <b/>
      <sz val="9"/>
      <color indexed="63"/>
      <name val="Verdana"/>
      <family val="1"/>
      <charset val="204"/>
    </font>
    <font>
      <sz val="11"/>
      <color indexed="8"/>
      <name val="Times New Roman"/>
      <family val="1"/>
      <charset val="204"/>
    </font>
    <font>
      <b/>
      <sz val="9"/>
      <color indexed="60"/>
      <name val="Verdana"/>
      <family val="1"/>
      <charset val="204"/>
    </font>
    <font>
      <sz val="12"/>
      <color theme="0"/>
      <name val="Corbel"/>
      <family val="2"/>
    </font>
    <font>
      <sz val="18"/>
      <color theme="1"/>
      <name val="Corbel"/>
      <family val="2"/>
    </font>
    <font>
      <b/>
      <sz val="12"/>
      <name val="Corbel"/>
      <family val="2"/>
    </font>
    <font>
      <sz val="10"/>
      <color theme="1"/>
      <name val="Corbel"/>
      <family val="2"/>
    </font>
    <font>
      <sz val="9"/>
      <name val="Arial"/>
      <family val="2"/>
    </font>
    <font>
      <b/>
      <sz val="11"/>
      <color theme="1"/>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b/>
      <sz val="9"/>
      <color theme="1"/>
      <name val="Calibri"/>
      <family val="2"/>
      <scheme val="minor"/>
    </font>
    <font>
      <sz val="8"/>
      <color theme="1"/>
      <name val="Calibri"/>
      <family val="2"/>
      <scheme val="minor"/>
    </font>
    <font>
      <sz val="9"/>
      <name val="Calibri"/>
      <family val="2"/>
      <scheme val="minor"/>
    </font>
    <font>
      <b/>
      <sz val="12"/>
      <color theme="0"/>
      <name val="Corbel"/>
      <family val="2"/>
    </font>
    <font>
      <sz val="9"/>
      <color theme="1"/>
      <name val="Corbel"/>
      <family val="2"/>
    </font>
    <font>
      <sz val="9"/>
      <color theme="1"/>
      <name val="Arial"/>
      <family val="2"/>
    </font>
    <font>
      <sz val="8"/>
      <name val="Corbel"/>
      <family val="2"/>
    </font>
    <font>
      <b/>
      <i/>
      <sz val="11"/>
      <color theme="0"/>
      <name val="Corbel"/>
      <family val="2"/>
    </font>
    <font>
      <b/>
      <sz val="12"/>
      <color rgb="FF00B050"/>
      <name val="Corbel"/>
      <family val="2"/>
    </font>
    <font>
      <u/>
      <sz val="12"/>
      <color theme="10"/>
      <name val="Corbel"/>
      <family val="2"/>
    </font>
    <font>
      <sz val="11"/>
      <color theme="1"/>
      <name val="Corbel"/>
      <family val="2"/>
    </font>
    <font>
      <u/>
      <sz val="11"/>
      <color theme="10"/>
      <name val="Corbel"/>
      <family val="2"/>
    </font>
    <font>
      <sz val="12"/>
      <color rgb="FFFF0000"/>
      <name val="Corbel"/>
      <family val="2"/>
    </font>
    <font>
      <u/>
      <sz val="9"/>
      <color theme="10"/>
      <name val="Calibri"/>
      <family val="2"/>
    </font>
    <font>
      <sz val="9"/>
      <color theme="1"/>
      <name val="Calibri"/>
      <family val="2"/>
    </font>
    <font>
      <sz val="11"/>
      <color theme="1"/>
      <name val="Arial"/>
      <family val="2"/>
    </font>
    <font>
      <b/>
      <sz val="8"/>
      <color theme="1"/>
      <name val="Calibri"/>
      <family val="2"/>
      <scheme val="minor"/>
    </font>
    <font>
      <sz val="7"/>
      <color theme="1"/>
      <name val="Calibri"/>
      <family val="2"/>
      <scheme val="minor"/>
    </font>
    <font>
      <b/>
      <sz val="7"/>
      <color theme="1"/>
      <name val="Calibri"/>
      <family val="2"/>
      <scheme val="minor"/>
    </font>
    <font>
      <sz val="11"/>
      <color rgb="FF3F3F76"/>
      <name val="Calibri"/>
      <family val="2"/>
      <scheme val="minor"/>
    </font>
    <font>
      <sz val="8"/>
      <color rgb="FFFF0000"/>
      <name val="Calibri"/>
      <family val="2"/>
      <scheme val="minor"/>
    </font>
    <font>
      <sz val="8"/>
      <color rgb="FF00B0F0"/>
      <name val="Calibri"/>
      <family val="2"/>
      <scheme val="minor"/>
    </font>
    <font>
      <sz val="11"/>
      <color rgb="FFFF0000"/>
      <name val="Calibri"/>
      <family val="2"/>
      <scheme val="minor"/>
    </font>
    <font>
      <b/>
      <sz val="9"/>
      <color rgb="FFFF0000"/>
      <name val="Calibri"/>
      <family val="2"/>
      <scheme val="minor"/>
    </font>
    <font>
      <b/>
      <sz val="11"/>
      <color rgb="FFFF0000"/>
      <name val="Calibri"/>
      <family val="2"/>
      <scheme val="minor"/>
    </font>
    <font>
      <b/>
      <sz val="8"/>
      <color rgb="FFFF0000"/>
      <name val="Calibri"/>
      <family val="2"/>
      <scheme val="minor"/>
    </font>
    <font>
      <b/>
      <sz val="9"/>
      <name val="Calibri"/>
      <family val="2"/>
      <scheme val="minor"/>
    </font>
    <font>
      <sz val="10"/>
      <color rgb="FFC00000"/>
      <name val="Corbel"/>
      <family val="2"/>
    </font>
    <font>
      <sz val="11"/>
      <color rgb="FF9C0006"/>
      <name val="Calibri"/>
      <family val="2"/>
      <scheme val="minor"/>
    </font>
    <font>
      <sz val="11"/>
      <name val="Calibri"/>
      <family val="2"/>
      <scheme val="minor"/>
    </font>
    <font>
      <sz val="9"/>
      <color rgb="FFFF0000"/>
      <name val="Calibri"/>
      <family val="2"/>
      <scheme val="minor"/>
    </font>
    <font>
      <sz val="10"/>
      <name val="Arial"/>
      <family val="2"/>
    </font>
    <font>
      <b/>
      <sz val="9"/>
      <color indexed="8"/>
      <name val="Garamond"/>
      <family val="1"/>
    </font>
    <font>
      <b/>
      <sz val="8"/>
      <color indexed="8"/>
      <name val="Garamond"/>
      <family val="1"/>
    </font>
    <font>
      <sz val="11"/>
      <color rgb="FFFF0000"/>
      <name val="Corbel"/>
      <family val="2"/>
    </font>
    <font>
      <b/>
      <i/>
      <sz val="12"/>
      <color rgb="FFFF0000"/>
      <name val="Corbel"/>
      <family val="2"/>
    </font>
    <font>
      <b/>
      <sz val="10"/>
      <color rgb="FFFF0000"/>
      <name val="Corbel"/>
      <family val="2"/>
    </font>
    <font>
      <b/>
      <sz val="10"/>
      <color theme="0"/>
      <name val="Corbel"/>
      <family val="2"/>
    </font>
    <font>
      <b/>
      <sz val="10"/>
      <color theme="1"/>
      <name val="Corbel"/>
      <family val="2"/>
    </font>
    <font>
      <i/>
      <sz val="12"/>
      <color theme="1"/>
      <name val="Corbel"/>
      <family val="2"/>
    </font>
  </fonts>
  <fills count="17">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EAF0F1"/>
        <bgColor indexed="64"/>
      </patternFill>
    </fill>
    <fill>
      <patternFill patternType="solid">
        <fgColor rgb="FFF8F8F8"/>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FFCC99"/>
      </patternFill>
    </fill>
    <fill>
      <patternFill patternType="solid">
        <fgColor theme="5"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6337778862885"/>
        <bgColor indexed="64"/>
      </patternFill>
    </fill>
    <fill>
      <patternFill patternType="solid">
        <fgColor rgb="FFC00000"/>
        <bgColor indexed="64"/>
      </patternFill>
    </fill>
    <fill>
      <patternFill patternType="solid">
        <fgColor rgb="FFFFC7CE"/>
      </patternFill>
    </fill>
  </fills>
  <borders count="58">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DADADA"/>
      </left>
      <right/>
      <top style="thin">
        <color rgb="FFDADADA"/>
      </top>
      <bottom style="thin">
        <color rgb="FFAAAAAA"/>
      </bottom>
      <diagonal/>
    </border>
    <border>
      <left/>
      <right style="thin">
        <color rgb="FFDADADA"/>
      </right>
      <top style="thin">
        <color rgb="FFDADADA"/>
      </top>
      <bottom style="thin">
        <color rgb="FFAAAAAA"/>
      </bottom>
      <diagonal/>
    </border>
    <border>
      <left/>
      <right/>
      <top style="thin">
        <color rgb="FFDADADA"/>
      </top>
      <bottom style="thin">
        <color rgb="FFAAAAAA"/>
      </bottom>
      <diagonal/>
    </border>
    <border>
      <left style="thin">
        <color rgb="FFDADADA"/>
      </left>
      <right style="thin">
        <color rgb="FFDADADA"/>
      </right>
      <top style="thin">
        <color rgb="FFAAAAAA"/>
      </top>
      <bottom style="thin">
        <color rgb="FFCCCCCC"/>
      </bottom>
      <diagonal/>
    </border>
    <border>
      <left style="thin">
        <color rgb="FFDADADA"/>
      </left>
      <right/>
      <top style="thin">
        <color rgb="FFAAAAAA"/>
      </top>
      <bottom style="thin">
        <color rgb="FFCCCCCC"/>
      </bottom>
      <diagonal/>
    </border>
    <border>
      <left/>
      <right style="thin">
        <color rgb="FFDADADA"/>
      </right>
      <top style="thin">
        <color rgb="FFAAAAAA"/>
      </top>
      <bottom style="thin">
        <color rgb="FFCCCCCC"/>
      </bottom>
      <diagonal/>
    </border>
    <border>
      <left/>
      <right/>
      <top style="thin">
        <color rgb="FFAAAAAA"/>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DADADA"/>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rgb="FF000000"/>
      </left>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6">
    <xf numFmtId="0" fontId="0"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56" fillId="0" borderId="0" applyNumberFormat="0" applyFill="0" applyBorder="0" applyAlignment="0" applyProtection="0"/>
    <xf numFmtId="0" fontId="66" fillId="9" borderId="51" applyNumberFormat="0" applyAlignment="0" applyProtection="0"/>
    <xf numFmtId="44" fontId="16" fillId="0" borderId="0" applyFont="0" applyFill="0" applyBorder="0" applyAlignment="0" applyProtection="0"/>
    <xf numFmtId="0" fontId="75" fillId="16" borderId="0" applyNumberFormat="0" applyBorder="0" applyAlignment="0" applyProtection="0"/>
    <xf numFmtId="0" fontId="1" fillId="0" borderId="0"/>
    <xf numFmtId="43" fontId="1" fillId="0" borderId="0" applyFont="0" applyFill="0" applyBorder="0" applyAlignment="0" applyProtection="0"/>
    <xf numFmtId="0" fontId="78" fillId="0" borderId="0"/>
  </cellStyleXfs>
  <cellXfs count="526">
    <xf numFmtId="0" fontId="0" fillId="0" borderId="0" xfId="0"/>
    <xf numFmtId="9" fontId="0" fillId="0" borderId="0" xfId="0" applyNumberFormat="1"/>
    <xf numFmtId="164" fontId="0" fillId="0" borderId="0" xfId="0" applyNumberFormat="1"/>
    <xf numFmtId="0" fontId="22" fillId="3" borderId="3" xfId="0" applyFont="1" applyFill="1" applyBorder="1" applyAlignment="1">
      <alignment horizontal="left" vertical="center" wrapText="1"/>
    </xf>
    <xf numFmtId="0" fontId="21" fillId="3" borderId="3" xfId="0" applyFont="1" applyFill="1" applyBorder="1" applyAlignment="1">
      <alignment horizontal="center" vertical="top" wrapText="1"/>
    </xf>
    <xf numFmtId="43" fontId="0" fillId="0" borderId="0" xfId="1" applyFont="1"/>
    <xf numFmtId="0" fontId="24" fillId="3" borderId="1" xfId="0" applyFont="1" applyFill="1" applyBorder="1" applyAlignment="1">
      <alignment horizontal="center" vertical="center" wrapText="1"/>
    </xf>
    <xf numFmtId="165" fontId="20" fillId="3" borderId="2" xfId="0" applyNumberFormat="1" applyFont="1" applyFill="1" applyBorder="1" applyAlignment="1">
      <alignment horizontal="center" vertical="center" wrapText="1"/>
    </xf>
    <xf numFmtId="0" fontId="22" fillId="3" borderId="4" xfId="0" applyFont="1" applyFill="1" applyBorder="1" applyAlignment="1">
      <alignment horizontal="left" vertical="center"/>
    </xf>
    <xf numFmtId="0" fontId="24" fillId="3" borderId="4" xfId="0" applyFont="1" applyFill="1" applyBorder="1" applyAlignment="1">
      <alignment horizontal="center" vertical="top"/>
    </xf>
    <xf numFmtId="0" fontId="22" fillId="3" borderId="4" xfId="0" applyFont="1" applyFill="1" applyBorder="1" applyAlignment="1">
      <alignment horizontal="center" vertical="top" wrapText="1"/>
    </xf>
    <xf numFmtId="0" fontId="27" fillId="0" borderId="0" xfId="0" applyFont="1" applyFill="1" applyBorder="1" applyAlignment="1">
      <alignment horizontal="left" vertical="top"/>
    </xf>
    <xf numFmtId="0" fontId="25" fillId="0" borderId="0" xfId="0" applyFont="1" applyFill="1" applyBorder="1" applyAlignment="1">
      <alignment horizontal="left" vertical="top"/>
    </xf>
    <xf numFmtId="0" fontId="0" fillId="0" borderId="0" xfId="0" applyFill="1" applyBorder="1" applyAlignment="1"/>
    <xf numFmtId="0" fontId="26" fillId="0" borderId="0" xfId="0" applyFont="1" applyFill="1" applyBorder="1" applyAlignment="1">
      <alignment horizontal="center" vertical="top"/>
    </xf>
    <xf numFmtId="0" fontId="26" fillId="0" borderId="0" xfId="0" applyFont="1" applyFill="1" applyBorder="1" applyAlignment="1">
      <alignment horizontal="left" vertical="top"/>
    </xf>
    <xf numFmtId="0" fontId="19" fillId="0" borderId="0" xfId="0" applyFont="1" applyFill="1" applyBorder="1" applyAlignment="1">
      <alignment horizontal="left" vertical="top"/>
    </xf>
    <xf numFmtId="0" fontId="28" fillId="0" borderId="0" xfId="0" applyFont="1" applyFill="1" applyBorder="1" applyAlignment="1">
      <alignment horizontal="left" vertical="center"/>
    </xf>
    <xf numFmtId="0" fontId="19" fillId="0" borderId="0" xfId="0" applyFont="1" applyFill="1" applyBorder="1" applyAlignment="1">
      <alignment vertical="top"/>
    </xf>
    <xf numFmtId="0" fontId="29" fillId="0" borderId="0" xfId="0" applyFont="1" applyFill="1" applyBorder="1" applyAlignment="1">
      <alignment horizontal="left" vertical="center"/>
    </xf>
    <xf numFmtId="0" fontId="29" fillId="0" borderId="0" xfId="0" applyFont="1" applyFill="1" applyBorder="1" applyAlignment="1">
      <alignment horizontal="left" vertical="top"/>
    </xf>
    <xf numFmtId="166" fontId="20" fillId="0" borderId="0" xfId="0" applyNumberFormat="1" applyFont="1" applyFill="1" applyBorder="1" applyAlignment="1">
      <alignment horizontal="left" vertical="top"/>
    </xf>
    <xf numFmtId="0" fontId="19" fillId="0" borderId="5" xfId="0" applyFont="1" applyFill="1" applyBorder="1" applyAlignment="1">
      <alignment horizontal="left" vertical="top"/>
    </xf>
    <xf numFmtId="0" fontId="26" fillId="0" borderId="5" xfId="0" applyFont="1" applyFill="1" applyBorder="1" applyAlignment="1">
      <alignment horizontal="center" vertical="top"/>
    </xf>
    <xf numFmtId="0" fontId="26" fillId="0" borderId="5" xfId="0" applyFont="1" applyFill="1" applyBorder="1" applyAlignment="1">
      <alignment horizontal="left" vertical="top"/>
    </xf>
    <xf numFmtId="0" fontId="27" fillId="0" borderId="5" xfId="0" applyFont="1" applyFill="1" applyBorder="1" applyAlignment="1">
      <alignment horizontal="left" vertical="top"/>
    </xf>
    <xf numFmtId="0" fontId="30" fillId="0" borderId="5" xfId="0" applyFont="1" applyFill="1" applyBorder="1" applyAlignment="1">
      <alignment horizontal="center" vertical="top"/>
    </xf>
    <xf numFmtId="0" fontId="30" fillId="0" borderId="5" xfId="0" applyFont="1" applyFill="1" applyBorder="1" applyAlignment="1">
      <alignment horizontal="left" vertical="top"/>
    </xf>
    <xf numFmtId="0" fontId="30" fillId="0" borderId="0" xfId="0" applyFont="1" applyFill="1" applyBorder="1" applyAlignment="1">
      <alignment horizontal="left" vertical="top"/>
    </xf>
    <xf numFmtId="0" fontId="17" fillId="0" borderId="0" xfId="0" applyFont="1" applyFill="1" applyBorder="1" applyAlignment="1"/>
    <xf numFmtId="0" fontId="31" fillId="0" borderId="0" xfId="0" applyFont="1" applyFill="1" applyBorder="1" applyAlignment="1"/>
    <xf numFmtId="0" fontId="32" fillId="0" borderId="0" xfId="0" applyFont="1" applyFill="1" applyBorder="1" applyAlignment="1"/>
    <xf numFmtId="0" fontId="33" fillId="0" borderId="0" xfId="0" applyFont="1" applyFill="1" applyBorder="1" applyAlignment="1">
      <alignment horizontal="left" vertical="top"/>
    </xf>
    <xf numFmtId="0" fontId="33" fillId="0" borderId="0" xfId="0" applyFont="1" applyFill="1" applyBorder="1" applyAlignment="1">
      <alignment horizontal="right" vertical="top"/>
    </xf>
    <xf numFmtId="0" fontId="31" fillId="0" borderId="0" xfId="0" applyFont="1" applyFill="1" applyBorder="1" applyAlignment="1">
      <alignment horizontal="right"/>
    </xf>
    <xf numFmtId="0" fontId="32" fillId="0" borderId="0" xfId="0" applyFont="1" applyFill="1" applyBorder="1" applyAlignment="1">
      <alignment horizontal="right"/>
    </xf>
    <xf numFmtId="0" fontId="19" fillId="0" borderId="0" xfId="0" applyFont="1" applyAlignment="1">
      <alignment vertical="top" wrapText="1"/>
    </xf>
    <xf numFmtId="0" fontId="35" fillId="3" borderId="0" xfId="0" applyFont="1" applyFill="1" applyAlignment="1">
      <alignment horizontal="left" vertical="top"/>
    </xf>
    <xf numFmtId="0" fontId="36" fillId="3" borderId="0" xfId="0" applyFont="1" applyFill="1" applyAlignment="1">
      <alignment horizontal="left" vertical="top"/>
    </xf>
    <xf numFmtId="0" fontId="37" fillId="5" borderId="10" xfId="0" applyFont="1" applyFill="1" applyBorder="1" applyAlignment="1">
      <alignment horizontal="left" vertical="top" wrapText="1"/>
    </xf>
    <xf numFmtId="0" fontId="25" fillId="3" borderId="0" xfId="0" applyFont="1" applyFill="1" applyAlignment="1">
      <alignment horizontal="left" vertical="top"/>
    </xf>
    <xf numFmtId="0" fontId="25" fillId="3" borderId="0" xfId="0" applyFont="1" applyFill="1" applyAlignment="1">
      <alignment horizontal="left" vertical="top" wrapText="1"/>
    </xf>
    <xf numFmtId="0" fontId="23" fillId="3" borderId="0" xfId="0" applyFont="1" applyFill="1" applyAlignment="1">
      <alignment horizontal="left" vertical="top" wrapText="1"/>
    </xf>
    <xf numFmtId="0" fontId="23" fillId="3" borderId="0" xfId="0" applyFont="1" applyFill="1" applyAlignment="1">
      <alignment horizontal="right" vertical="top" wrapText="1"/>
    </xf>
    <xf numFmtId="43" fontId="27" fillId="0" borderId="5" xfId="0" applyNumberFormat="1" applyFont="1" applyFill="1" applyBorder="1" applyAlignment="1">
      <alignment horizontal="left" vertical="top"/>
    </xf>
    <xf numFmtId="43" fontId="0" fillId="0" borderId="6" xfId="1" applyFont="1" applyBorder="1" applyAlignment="1">
      <alignment horizontal="left"/>
    </xf>
    <xf numFmtId="171" fontId="0" fillId="0" borderId="0" xfId="0" applyNumberFormat="1"/>
    <xf numFmtId="169" fontId="0" fillId="0" borderId="0" xfId="0" applyNumberFormat="1"/>
    <xf numFmtId="43" fontId="38" fillId="0" borderId="0" xfId="1" applyFont="1" applyFill="1" applyBorder="1" applyAlignment="1" applyProtection="1">
      <protection hidden="1"/>
    </xf>
    <xf numFmtId="43" fontId="0" fillId="0" borderId="0" xfId="1" applyFont="1" applyBorder="1" applyAlignment="1" applyProtection="1">
      <alignment horizontal="left"/>
      <protection hidden="1"/>
    </xf>
    <xf numFmtId="43" fontId="17" fillId="0" borderId="0" xfId="1" applyFont="1" applyBorder="1" applyProtection="1">
      <protection hidden="1"/>
    </xf>
    <xf numFmtId="43" fontId="0" fillId="0" borderId="0" xfId="1" applyFont="1" applyBorder="1" applyProtection="1">
      <protection hidden="1"/>
    </xf>
    <xf numFmtId="0" fontId="0" fillId="0" borderId="0" xfId="0" applyProtection="1">
      <protection hidden="1"/>
    </xf>
    <xf numFmtId="43" fontId="0" fillId="0" borderId="0" xfId="1" applyFont="1" applyProtection="1">
      <protection hidden="1"/>
    </xf>
    <xf numFmtId="0" fontId="0" fillId="0" borderId="0" xfId="0" applyBorder="1" applyProtection="1">
      <protection hidden="1"/>
    </xf>
    <xf numFmtId="0" fontId="41" fillId="0" borderId="16" xfId="0" applyFont="1" applyFill="1" applyBorder="1" applyAlignment="1" applyProtection="1">
      <alignment horizontal="right"/>
      <protection hidden="1"/>
    </xf>
    <xf numFmtId="0" fontId="18" fillId="0" borderId="0" xfId="0" applyFont="1" applyBorder="1" applyProtection="1">
      <protection hidden="1"/>
    </xf>
    <xf numFmtId="0" fontId="41" fillId="0" borderId="39" xfId="0" applyFont="1" applyFill="1" applyBorder="1" applyAlignment="1" applyProtection="1">
      <alignment horizontal="right"/>
      <protection hidden="1"/>
    </xf>
    <xf numFmtId="0" fontId="41" fillId="0" borderId="43" xfId="0" applyFont="1" applyFill="1" applyBorder="1" applyAlignment="1" applyProtection="1">
      <alignment horizontal="right"/>
      <protection hidden="1"/>
    </xf>
    <xf numFmtId="0" fontId="41" fillId="0" borderId="33" xfId="0" applyFont="1" applyFill="1" applyBorder="1" applyAlignment="1" applyProtection="1">
      <alignment horizontal="right"/>
      <protection hidden="1"/>
    </xf>
    <xf numFmtId="168" fontId="0" fillId="0" borderId="0" xfId="1" applyNumberFormat="1" applyFont="1" applyProtection="1">
      <protection hidden="1"/>
    </xf>
    <xf numFmtId="167" fontId="0" fillId="0" borderId="0" xfId="0" applyNumberFormat="1" applyProtection="1">
      <protection hidden="1"/>
    </xf>
    <xf numFmtId="0" fontId="0" fillId="0" borderId="0" xfId="0" applyAlignment="1" applyProtection="1">
      <alignment horizontal="center"/>
      <protection hidden="1"/>
    </xf>
    <xf numFmtId="43" fontId="0" fillId="0" borderId="0" xfId="1" applyFont="1" applyAlignment="1" applyProtection="1">
      <alignment horizontal="center"/>
      <protection hidden="1"/>
    </xf>
    <xf numFmtId="0" fontId="41" fillId="0" borderId="0" xfId="0" applyFont="1" applyProtection="1">
      <protection hidden="1"/>
    </xf>
    <xf numFmtId="43" fontId="41" fillId="0" borderId="0" xfId="1" applyFont="1" applyProtection="1">
      <protection hidden="1"/>
    </xf>
    <xf numFmtId="0" fontId="0" fillId="0" borderId="0" xfId="0" applyAlignment="1" applyProtection="1">
      <alignment vertical="center"/>
      <protection hidden="1"/>
    </xf>
    <xf numFmtId="43" fontId="0" fillId="0" borderId="0" xfId="1" applyFont="1" applyBorder="1" applyAlignment="1" applyProtection="1">
      <alignment horizontal="left" vertical="center"/>
      <protection hidden="1"/>
    </xf>
    <xf numFmtId="43" fontId="0" fillId="0" borderId="0" xfId="0" applyNumberFormat="1" applyAlignment="1" applyProtection="1">
      <alignment horizontal="left"/>
      <protection hidden="1"/>
    </xf>
    <xf numFmtId="0" fontId="18" fillId="0" borderId="0" xfId="0" applyFont="1" applyFill="1" applyBorder="1" applyProtection="1">
      <protection hidden="1"/>
    </xf>
    <xf numFmtId="0" fontId="17" fillId="0" borderId="0" xfId="0" applyFont="1" applyBorder="1" applyProtection="1">
      <protection hidden="1"/>
    </xf>
    <xf numFmtId="0" fontId="14" fillId="0" borderId="0" xfId="4" applyBorder="1" applyProtection="1">
      <protection hidden="1"/>
    </xf>
    <xf numFmtId="0" fontId="14" fillId="0" borderId="0" xfId="4" applyProtection="1">
      <protection hidden="1"/>
    </xf>
    <xf numFmtId="0" fontId="14" fillId="0" borderId="0" xfId="4" applyFont="1" applyBorder="1" applyProtection="1">
      <protection hidden="1"/>
    </xf>
    <xf numFmtId="0" fontId="14" fillId="0" borderId="0" xfId="4" applyFont="1" applyProtection="1">
      <protection hidden="1"/>
    </xf>
    <xf numFmtId="0" fontId="45" fillId="0" borderId="0" xfId="4" applyFont="1" applyBorder="1" applyProtection="1">
      <protection hidden="1"/>
    </xf>
    <xf numFmtId="0" fontId="45" fillId="0" borderId="0" xfId="4" applyFont="1" applyProtection="1">
      <protection hidden="1"/>
    </xf>
    <xf numFmtId="173" fontId="45" fillId="0" borderId="0" xfId="5" applyNumberFormat="1" applyFont="1" applyBorder="1" applyProtection="1">
      <protection hidden="1"/>
    </xf>
    <xf numFmtId="0" fontId="14" fillId="0" borderId="0" xfId="4" applyAlignment="1" applyProtection="1">
      <alignment vertical="center"/>
      <protection hidden="1"/>
    </xf>
    <xf numFmtId="0" fontId="45" fillId="0" borderId="0" xfId="4" applyFont="1" applyBorder="1" applyAlignment="1" applyProtection="1">
      <alignment horizontal="center" vertical="center"/>
      <protection hidden="1"/>
    </xf>
    <xf numFmtId="0" fontId="45" fillId="0" borderId="0" xfId="4" applyFont="1" applyBorder="1" applyAlignment="1" applyProtection="1">
      <protection hidden="1"/>
    </xf>
    <xf numFmtId="0" fontId="43" fillId="0" borderId="0" xfId="4" applyFont="1" applyProtection="1">
      <protection hidden="1"/>
    </xf>
    <xf numFmtId="0" fontId="14" fillId="0" borderId="0" xfId="4" applyAlignment="1" applyProtection="1">
      <alignment horizontal="center" vertical="center"/>
      <protection hidden="1"/>
    </xf>
    <xf numFmtId="0" fontId="14" fillId="0" borderId="0" xfId="4" applyBorder="1" applyAlignment="1" applyProtection="1">
      <alignment horizontal="center" vertical="center"/>
      <protection hidden="1"/>
    </xf>
    <xf numFmtId="0" fontId="14" fillId="0" borderId="0" xfId="4" applyBorder="1" applyAlignment="1" applyProtection="1">
      <protection hidden="1"/>
    </xf>
    <xf numFmtId="0" fontId="13" fillId="0" borderId="0" xfId="6" applyBorder="1" applyProtection="1">
      <protection hidden="1"/>
    </xf>
    <xf numFmtId="0" fontId="52" fillId="0" borderId="0" xfId="6" applyFont="1" applyBorder="1" applyAlignment="1" applyProtection="1">
      <alignment vertical="center"/>
      <protection hidden="1"/>
    </xf>
    <xf numFmtId="0" fontId="13" fillId="0" borderId="0" xfId="7"/>
    <xf numFmtId="9" fontId="0" fillId="0" borderId="0" xfId="8" applyFont="1"/>
    <xf numFmtId="170" fontId="0" fillId="0" borderId="0" xfId="8" applyNumberFormat="1" applyFont="1"/>
    <xf numFmtId="0" fontId="0" fillId="0" borderId="0" xfId="0" applyAlignment="1">
      <alignment wrapText="1"/>
    </xf>
    <xf numFmtId="0" fontId="0" fillId="0" borderId="0" xfId="0" applyAlignment="1"/>
    <xf numFmtId="0" fontId="0" fillId="0" borderId="0" xfId="0" applyAlignment="1">
      <alignment horizontal="center" vertical="center"/>
    </xf>
    <xf numFmtId="0" fontId="0" fillId="0" borderId="0" xfId="0" applyAlignment="1">
      <alignment vertical="center"/>
    </xf>
    <xf numFmtId="0" fontId="12" fillId="0" borderId="0" xfId="7" applyFont="1"/>
    <xf numFmtId="0" fontId="12" fillId="0" borderId="22" xfId="4" applyFont="1" applyBorder="1" applyAlignment="1" applyProtection="1">
      <alignment horizontal="center" vertical="center"/>
      <protection hidden="1"/>
    </xf>
    <xf numFmtId="0" fontId="14" fillId="0" borderId="30" xfId="4" applyBorder="1" applyProtection="1">
      <protection hidden="1"/>
    </xf>
    <xf numFmtId="0" fontId="14" fillId="0" borderId="29" xfId="4" applyBorder="1" applyProtection="1">
      <protection hidden="1"/>
    </xf>
    <xf numFmtId="0" fontId="14" fillId="0" borderId="32" xfId="4" applyBorder="1" applyProtection="1">
      <protection hidden="1"/>
    </xf>
    <xf numFmtId="0" fontId="14" fillId="0" borderId="33" xfId="4" applyBorder="1" applyProtection="1">
      <protection hidden="1"/>
    </xf>
    <xf numFmtId="0" fontId="14" fillId="0" borderId="34" xfId="4" applyBorder="1" applyProtection="1">
      <protection hidden="1"/>
    </xf>
    <xf numFmtId="43" fontId="41" fillId="0" borderId="0" xfId="0" applyNumberFormat="1" applyFont="1" applyProtection="1">
      <protection hidden="1"/>
    </xf>
    <xf numFmtId="0" fontId="11" fillId="0" borderId="0" xfId="7" applyFont="1"/>
    <xf numFmtId="0" fontId="0" fillId="0" borderId="0" xfId="0" applyAlignment="1">
      <alignment horizontal="center" vertical="center"/>
    </xf>
    <xf numFmtId="0" fontId="0" fillId="0" borderId="0" xfId="0" applyAlignment="1">
      <alignment horizontal="left" wrapText="1"/>
    </xf>
    <xf numFmtId="0" fontId="50" fillId="7" borderId="25" xfId="0" applyFont="1" applyFill="1" applyBorder="1" applyProtection="1">
      <protection hidden="1"/>
    </xf>
    <xf numFmtId="0" fontId="50" fillId="7" borderId="26" xfId="0" applyFont="1" applyFill="1" applyBorder="1" applyProtection="1">
      <protection hidden="1"/>
    </xf>
    <xf numFmtId="0" fontId="50" fillId="7" borderId="26" xfId="0" applyFont="1" applyFill="1" applyBorder="1" applyAlignment="1" applyProtection="1">
      <alignment horizontal="center" wrapText="1"/>
      <protection hidden="1"/>
    </xf>
    <xf numFmtId="0" fontId="10" fillId="0" borderId="0" xfId="4" applyFont="1" applyAlignment="1" applyProtection="1">
      <alignment vertical="center"/>
      <protection hidden="1"/>
    </xf>
    <xf numFmtId="0" fontId="57" fillId="0" borderId="0" xfId="0" applyFont="1" applyAlignment="1">
      <alignment horizontal="center" vertical="center"/>
    </xf>
    <xf numFmtId="0" fontId="57" fillId="0" borderId="0" xfId="0" applyFont="1"/>
    <xf numFmtId="0" fontId="10" fillId="0" borderId="0" xfId="4" applyFont="1" applyBorder="1" applyProtection="1">
      <protection hidden="1"/>
    </xf>
    <xf numFmtId="0" fontId="10" fillId="0" borderId="0" xfId="4" applyFont="1" applyProtection="1">
      <protection hidden="1"/>
    </xf>
    <xf numFmtId="0" fontId="14" fillId="0" borderId="0" xfId="4" applyBorder="1" applyAlignment="1" applyProtection="1">
      <alignment horizontal="center"/>
      <protection hidden="1"/>
    </xf>
    <xf numFmtId="172" fontId="14" fillId="0" borderId="22" xfId="4" applyNumberFormat="1" applyBorder="1" applyAlignment="1" applyProtection="1">
      <alignment horizontal="center"/>
      <protection hidden="1"/>
    </xf>
    <xf numFmtId="0" fontId="12" fillId="0" borderId="22" xfId="4" applyFont="1" applyBorder="1" applyAlignment="1" applyProtection="1">
      <alignment horizontal="center"/>
      <protection hidden="1"/>
    </xf>
    <xf numFmtId="0" fontId="48" fillId="0" borderId="22" xfId="4" applyFont="1" applyBorder="1" applyAlignment="1" applyProtection="1">
      <alignment horizontal="center"/>
      <protection hidden="1"/>
    </xf>
    <xf numFmtId="0" fontId="48" fillId="0" borderId="0" xfId="4" applyFont="1" applyBorder="1" applyAlignment="1" applyProtection="1">
      <alignment horizontal="center"/>
      <protection hidden="1"/>
    </xf>
    <xf numFmtId="0" fontId="0" fillId="8" borderId="24" xfId="0" applyFont="1" applyFill="1" applyBorder="1" applyProtection="1">
      <protection hidden="1"/>
    </xf>
    <xf numFmtId="0" fontId="0" fillId="8" borderId="16" xfId="0" applyFont="1" applyFill="1" applyBorder="1" applyProtection="1">
      <protection hidden="1"/>
    </xf>
    <xf numFmtId="0" fontId="0" fillId="8" borderId="39" xfId="0" applyFont="1" applyFill="1" applyBorder="1" applyAlignment="1" applyProtection="1">
      <alignment horizontal="left"/>
      <protection hidden="1"/>
    </xf>
    <xf numFmtId="0" fontId="0" fillId="8" borderId="40" xfId="0" applyFont="1" applyFill="1" applyBorder="1" applyAlignment="1" applyProtection="1">
      <alignment horizontal="left"/>
      <protection hidden="1"/>
    </xf>
    <xf numFmtId="0" fontId="0" fillId="8" borderId="40" xfId="0" applyFont="1" applyFill="1" applyBorder="1" applyProtection="1">
      <protection hidden="1"/>
    </xf>
    <xf numFmtId="0" fontId="41" fillId="8" borderId="23" xfId="0" applyFont="1" applyFill="1" applyBorder="1" applyAlignment="1" applyProtection="1">
      <alignment horizontal="center"/>
      <protection hidden="1"/>
    </xf>
    <xf numFmtId="43" fontId="0" fillId="8" borderId="24" xfId="1" applyFont="1" applyFill="1" applyBorder="1" applyAlignment="1" applyProtection="1">
      <alignment horizontal="right"/>
      <protection hidden="1"/>
    </xf>
    <xf numFmtId="0" fontId="0" fillId="8" borderId="38" xfId="0" applyFill="1" applyBorder="1" applyProtection="1">
      <protection hidden="1"/>
    </xf>
    <xf numFmtId="168" fontId="0" fillId="8" borderId="24" xfId="1" applyNumberFormat="1" applyFont="1" applyFill="1" applyBorder="1" applyProtection="1">
      <protection hidden="1"/>
    </xf>
    <xf numFmtId="0" fontId="24" fillId="3" borderId="47" xfId="0" applyFont="1" applyFill="1" applyBorder="1" applyAlignment="1">
      <alignment horizontal="center" vertical="top"/>
    </xf>
    <xf numFmtId="0" fontId="0" fillId="8" borderId="44" xfId="0" applyFont="1" applyFill="1" applyBorder="1" applyAlignment="1" applyProtection="1">
      <alignment vertical="center"/>
      <protection hidden="1"/>
    </xf>
    <xf numFmtId="0" fontId="0" fillId="8" borderId="23" xfId="0" applyFont="1" applyFill="1" applyBorder="1" applyAlignment="1" applyProtection="1">
      <alignment vertical="center"/>
      <protection hidden="1"/>
    </xf>
    <xf numFmtId="0" fontId="0" fillId="8" borderId="32" xfId="0" applyFont="1" applyFill="1" applyBorder="1" applyAlignment="1" applyProtection="1">
      <alignment vertical="center"/>
      <protection hidden="1"/>
    </xf>
    <xf numFmtId="0" fontId="0" fillId="8" borderId="0" xfId="0" applyFont="1" applyFill="1" applyBorder="1" applyAlignment="1" applyProtection="1">
      <alignment vertical="center"/>
      <protection hidden="1"/>
    </xf>
    <xf numFmtId="0" fontId="18" fillId="8" borderId="42" xfId="0" applyFont="1" applyFill="1" applyBorder="1" applyProtection="1">
      <protection hidden="1"/>
    </xf>
    <xf numFmtId="0" fontId="18" fillId="8" borderId="39" xfId="0" applyFont="1" applyFill="1" applyBorder="1" applyProtection="1">
      <protection hidden="1"/>
    </xf>
    <xf numFmtId="0" fontId="18" fillId="8" borderId="46" xfId="0" applyFont="1" applyFill="1" applyBorder="1" applyProtection="1">
      <protection hidden="1"/>
    </xf>
    <xf numFmtId="0" fontId="39" fillId="8" borderId="26" xfId="0" applyFont="1" applyFill="1" applyBorder="1" applyAlignment="1" applyProtection="1">
      <alignment horizontal="right"/>
      <protection hidden="1"/>
    </xf>
    <xf numFmtId="0" fontId="0" fillId="8" borderId="27" xfId="0" applyFill="1" applyBorder="1" applyProtection="1">
      <protection hidden="1"/>
    </xf>
    <xf numFmtId="0" fontId="39" fillId="8" borderId="0" xfId="0" applyFont="1" applyFill="1" applyBorder="1" applyAlignment="1" applyProtection="1">
      <alignment horizontal="right"/>
      <protection hidden="1"/>
    </xf>
    <xf numFmtId="0" fontId="0" fillId="8" borderId="29" xfId="0" applyFill="1" applyBorder="1" applyProtection="1">
      <protection hidden="1"/>
    </xf>
    <xf numFmtId="43" fontId="0" fillId="8" borderId="0" xfId="1" applyFont="1" applyFill="1" applyBorder="1" applyAlignment="1" applyProtection="1">
      <alignment horizontal="right"/>
      <protection hidden="1"/>
    </xf>
    <xf numFmtId="0" fontId="0" fillId="8" borderId="34" xfId="0" applyFill="1" applyBorder="1" applyProtection="1">
      <protection hidden="1"/>
    </xf>
    <xf numFmtId="0" fontId="37" fillId="5" borderId="11" xfId="0" applyFont="1" applyFill="1" applyBorder="1" applyAlignment="1">
      <alignment vertical="top" wrapText="1"/>
    </xf>
    <xf numFmtId="0" fontId="37" fillId="5" borderId="13" xfId="0" applyFont="1" applyFill="1" applyBorder="1" applyAlignment="1">
      <alignment vertical="top" wrapText="1"/>
    </xf>
    <xf numFmtId="0" fontId="37" fillId="5" borderId="10" xfId="0" applyFont="1" applyFill="1" applyBorder="1" applyAlignment="1">
      <alignment horizontal="center" vertical="top" wrapText="1"/>
    </xf>
    <xf numFmtId="0" fontId="14" fillId="8" borderId="17" xfId="4" applyFill="1" applyBorder="1" applyProtection="1">
      <protection hidden="1"/>
    </xf>
    <xf numFmtId="0" fontId="45" fillId="8" borderId="22" xfId="4" applyFont="1" applyFill="1" applyBorder="1" applyAlignment="1" applyProtection="1">
      <alignment horizontal="left" vertical="center"/>
      <protection hidden="1"/>
    </xf>
    <xf numFmtId="0" fontId="45" fillId="8" borderId="22" xfId="4" applyFont="1" applyFill="1" applyBorder="1" applyProtection="1">
      <protection hidden="1"/>
    </xf>
    <xf numFmtId="0" fontId="45" fillId="8" borderId="18" xfId="4" applyFont="1" applyFill="1" applyBorder="1" applyProtection="1">
      <protection hidden="1"/>
    </xf>
    <xf numFmtId="0" fontId="45" fillId="8" borderId="17" xfId="4" applyFont="1" applyFill="1" applyBorder="1" applyProtection="1">
      <protection hidden="1"/>
    </xf>
    <xf numFmtId="0" fontId="45" fillId="8" borderId="22" xfId="4" applyFont="1" applyFill="1" applyBorder="1" applyAlignment="1" applyProtection="1">
      <alignment horizontal="center" vertical="center"/>
      <protection hidden="1"/>
    </xf>
    <xf numFmtId="0" fontId="14" fillId="8" borderId="22" xfId="4" applyFill="1" applyBorder="1" applyProtection="1">
      <protection hidden="1"/>
    </xf>
    <xf numFmtId="0" fontId="45" fillId="8" borderId="19" xfId="4" applyFont="1" applyFill="1" applyBorder="1" applyProtection="1">
      <protection hidden="1"/>
    </xf>
    <xf numFmtId="0" fontId="45" fillId="8" borderId="0" xfId="4" applyFont="1" applyFill="1" applyBorder="1" applyAlignment="1" applyProtection="1">
      <alignment horizontal="center" vertical="center"/>
      <protection hidden="1"/>
    </xf>
    <xf numFmtId="0" fontId="45" fillId="8" borderId="0" xfId="4" applyFont="1" applyFill="1" applyBorder="1" applyProtection="1">
      <protection hidden="1"/>
    </xf>
    <xf numFmtId="0" fontId="47" fillId="8" borderId="0" xfId="4" applyFont="1" applyFill="1" applyBorder="1" applyProtection="1">
      <protection hidden="1"/>
    </xf>
    <xf numFmtId="0" fontId="45" fillId="8" borderId="20" xfId="4" applyFont="1" applyFill="1" applyBorder="1" applyProtection="1">
      <protection hidden="1"/>
    </xf>
    <xf numFmtId="0" fontId="45" fillId="8" borderId="5" xfId="4" applyFont="1" applyFill="1" applyBorder="1" applyAlignment="1" applyProtection="1">
      <alignment horizontal="center" vertical="center"/>
      <protection hidden="1"/>
    </xf>
    <xf numFmtId="0" fontId="49" fillId="8" borderId="5" xfId="4" applyFont="1" applyFill="1" applyBorder="1" applyAlignment="1" applyProtection="1">
      <alignment horizontal="center" vertical="center"/>
      <protection hidden="1"/>
    </xf>
    <xf numFmtId="0" fontId="14" fillId="8" borderId="21" xfId="4" applyFill="1" applyBorder="1" applyProtection="1">
      <protection hidden="1"/>
    </xf>
    <xf numFmtId="0" fontId="14" fillId="8" borderId="23" xfId="4" applyFill="1" applyBorder="1" applyAlignment="1" applyProtection="1">
      <alignment horizontal="center" vertical="center"/>
      <protection hidden="1"/>
    </xf>
    <xf numFmtId="0" fontId="14" fillId="8" borderId="23" xfId="4" applyFill="1" applyBorder="1" applyProtection="1">
      <protection hidden="1"/>
    </xf>
    <xf numFmtId="0" fontId="14" fillId="8" borderId="41" xfId="4" applyFill="1" applyBorder="1" applyProtection="1">
      <protection hidden="1"/>
    </xf>
    <xf numFmtId="43" fontId="45" fillId="8" borderId="23" xfId="4" applyNumberFormat="1" applyFont="1" applyFill="1" applyBorder="1" applyProtection="1">
      <protection hidden="1"/>
    </xf>
    <xf numFmtId="0" fontId="45" fillId="8" borderId="21" xfId="4" applyFont="1" applyFill="1" applyBorder="1" applyProtection="1">
      <protection hidden="1"/>
    </xf>
    <xf numFmtId="0" fontId="45" fillId="8" borderId="23" xfId="4" applyFont="1" applyFill="1" applyBorder="1" applyAlignment="1" applyProtection="1">
      <alignment horizontal="center" vertical="center"/>
      <protection hidden="1"/>
    </xf>
    <xf numFmtId="0" fontId="45" fillId="8" borderId="23" xfId="4" applyFont="1" applyFill="1" applyBorder="1" applyProtection="1">
      <protection hidden="1"/>
    </xf>
    <xf numFmtId="0" fontId="45" fillId="8" borderId="41" xfId="4" applyFont="1" applyFill="1" applyBorder="1" applyProtection="1">
      <protection hidden="1"/>
    </xf>
    <xf numFmtId="0" fontId="45" fillId="8" borderId="19" xfId="4" applyFont="1" applyFill="1" applyBorder="1" applyAlignment="1" applyProtection="1">
      <protection hidden="1"/>
    </xf>
    <xf numFmtId="0" fontId="45" fillId="8" borderId="5" xfId="4" applyFont="1" applyFill="1" applyBorder="1" applyAlignment="1" applyProtection="1">
      <alignment horizontal="center"/>
      <protection hidden="1"/>
    </xf>
    <xf numFmtId="0" fontId="45" fillId="8" borderId="0" xfId="4" applyFont="1" applyFill="1" applyBorder="1" applyAlignment="1" applyProtection="1">
      <protection hidden="1"/>
    </xf>
    <xf numFmtId="0" fontId="14" fillId="8" borderId="0" xfId="4" applyFill="1" applyBorder="1" applyAlignment="1" applyProtection="1">
      <protection hidden="1"/>
    </xf>
    <xf numFmtId="0" fontId="14" fillId="8" borderId="0" xfId="4" applyFill="1" applyProtection="1">
      <protection hidden="1"/>
    </xf>
    <xf numFmtId="0" fontId="45" fillId="8" borderId="0" xfId="4" applyFont="1" applyFill="1" applyBorder="1" applyAlignment="1" applyProtection="1">
      <alignment horizontal="center"/>
      <protection hidden="1"/>
    </xf>
    <xf numFmtId="0" fontId="45" fillId="8" borderId="0" xfId="4" applyFont="1" applyFill="1" applyBorder="1" applyAlignment="1" applyProtection="1">
      <alignment vertical="center"/>
      <protection hidden="1"/>
    </xf>
    <xf numFmtId="0" fontId="47" fillId="8" borderId="0" xfId="4" applyFont="1" applyFill="1" applyBorder="1" applyAlignment="1" applyProtection="1">
      <alignment horizontal="left"/>
      <protection hidden="1"/>
    </xf>
    <xf numFmtId="0" fontId="14" fillId="8" borderId="0" xfId="4" applyFill="1" applyBorder="1" applyProtection="1">
      <protection hidden="1"/>
    </xf>
    <xf numFmtId="0" fontId="14" fillId="8" borderId="19" xfId="4" applyFill="1" applyBorder="1" applyProtection="1">
      <protection hidden="1"/>
    </xf>
    <xf numFmtId="0" fontId="14" fillId="8" borderId="20" xfId="4" applyFill="1" applyBorder="1" applyProtection="1">
      <protection hidden="1"/>
    </xf>
    <xf numFmtId="0" fontId="14" fillId="8" borderId="5" xfId="4" applyFill="1" applyBorder="1" applyProtection="1">
      <protection hidden="1"/>
    </xf>
    <xf numFmtId="173" fontId="45" fillId="8" borderId="0" xfId="5" applyNumberFormat="1" applyFont="1" applyFill="1" applyBorder="1" applyAlignment="1" applyProtection="1">
      <alignment horizontal="left"/>
      <protection hidden="1"/>
    </xf>
    <xf numFmtId="0" fontId="45" fillId="8" borderId="5" xfId="4" applyFont="1" applyFill="1" applyBorder="1" applyProtection="1">
      <protection hidden="1"/>
    </xf>
    <xf numFmtId="0" fontId="45" fillId="8" borderId="0" xfId="4" applyFont="1" applyFill="1" applyBorder="1" applyAlignment="1" applyProtection="1">
      <alignment horizontal="left"/>
      <protection hidden="1"/>
    </xf>
    <xf numFmtId="0" fontId="14" fillId="8" borderId="0" xfId="4" applyFill="1" applyBorder="1" applyAlignment="1" applyProtection="1">
      <alignment horizontal="left"/>
      <protection hidden="1"/>
    </xf>
    <xf numFmtId="0" fontId="18" fillId="8" borderId="30" xfId="0" applyFont="1" applyFill="1" applyBorder="1" applyProtection="1">
      <protection hidden="1"/>
    </xf>
    <xf numFmtId="0" fontId="18" fillId="8" borderId="0" xfId="0" applyFont="1" applyFill="1" applyBorder="1" applyProtection="1">
      <protection hidden="1"/>
    </xf>
    <xf numFmtId="43" fontId="0" fillId="8" borderId="0" xfId="1" applyFont="1" applyFill="1" applyBorder="1" applyAlignment="1" applyProtection="1">
      <alignment horizontal="left"/>
      <protection hidden="1"/>
    </xf>
    <xf numFmtId="43" fontId="38" fillId="8" borderId="29" xfId="1" applyFont="1" applyFill="1" applyBorder="1" applyAlignment="1" applyProtection="1">
      <protection hidden="1"/>
    </xf>
    <xf numFmtId="43" fontId="17" fillId="8" borderId="0" xfId="1" applyFont="1" applyFill="1" applyBorder="1" applyProtection="1">
      <protection hidden="1"/>
    </xf>
    <xf numFmtId="43" fontId="17" fillId="8" borderId="23" xfId="1" applyFont="1" applyFill="1" applyBorder="1" applyProtection="1">
      <protection hidden="1"/>
    </xf>
    <xf numFmtId="43" fontId="38" fillId="8" borderId="31" xfId="1" applyFont="1" applyFill="1" applyBorder="1" applyAlignment="1" applyProtection="1">
      <protection hidden="1"/>
    </xf>
    <xf numFmtId="43" fontId="40" fillId="8" borderId="32" xfId="1" applyFont="1" applyFill="1" applyBorder="1" applyAlignment="1" applyProtection="1">
      <alignment horizontal="right"/>
      <protection hidden="1"/>
    </xf>
    <xf numFmtId="43" fontId="40" fillId="8" borderId="0" xfId="1" applyFont="1" applyFill="1" applyBorder="1" applyAlignment="1" applyProtection="1">
      <alignment horizontal="right"/>
      <protection hidden="1"/>
    </xf>
    <xf numFmtId="43" fontId="38" fillId="8" borderId="33" xfId="1" applyFont="1" applyFill="1" applyBorder="1" applyAlignment="1" applyProtection="1">
      <protection hidden="1"/>
    </xf>
    <xf numFmtId="43" fontId="17" fillId="8" borderId="33" xfId="1" applyFont="1" applyFill="1" applyBorder="1" applyProtection="1">
      <protection hidden="1"/>
    </xf>
    <xf numFmtId="43" fontId="38" fillId="8" borderId="34" xfId="1" applyFont="1" applyFill="1" applyBorder="1" applyAlignment="1" applyProtection="1">
      <protection hidden="1"/>
    </xf>
    <xf numFmtId="0" fontId="18" fillId="8" borderId="25" xfId="0" applyFont="1" applyFill="1" applyBorder="1" applyProtection="1">
      <protection hidden="1"/>
    </xf>
    <xf numFmtId="0" fontId="18" fillId="8" borderId="26" xfId="0" applyFont="1" applyFill="1" applyBorder="1" applyProtection="1">
      <protection hidden="1"/>
    </xf>
    <xf numFmtId="43" fontId="0" fillId="8" borderId="26" xfId="1" applyFont="1" applyFill="1" applyBorder="1" applyAlignment="1" applyProtection="1">
      <alignment horizontal="left"/>
      <protection hidden="1"/>
    </xf>
    <xf numFmtId="43" fontId="38" fillId="8" borderId="27" xfId="1" applyFont="1" applyFill="1" applyBorder="1" applyAlignment="1" applyProtection="1">
      <protection hidden="1"/>
    </xf>
    <xf numFmtId="43" fontId="17" fillId="8" borderId="0" xfId="1" applyFont="1" applyFill="1" applyBorder="1" applyAlignment="1" applyProtection="1">
      <alignment horizontal="right"/>
      <protection hidden="1"/>
    </xf>
    <xf numFmtId="43" fontId="0" fillId="8" borderId="23" xfId="0" applyNumberFormat="1" applyFill="1" applyBorder="1" applyAlignment="1" applyProtection="1">
      <alignment horizontal="left"/>
      <protection hidden="1"/>
    </xf>
    <xf numFmtId="0" fontId="0" fillId="8" borderId="31" xfId="0" applyFill="1" applyBorder="1" applyProtection="1">
      <protection hidden="1"/>
    </xf>
    <xf numFmtId="43" fontId="40" fillId="8" borderId="33" xfId="1" applyFont="1" applyFill="1" applyBorder="1" applyAlignment="1" applyProtection="1">
      <alignment horizontal="right"/>
      <protection hidden="1"/>
    </xf>
    <xf numFmtId="0" fontId="0" fillId="8" borderId="33" xfId="0" applyFill="1" applyBorder="1" applyProtection="1">
      <protection hidden="1"/>
    </xf>
    <xf numFmtId="0" fontId="42" fillId="0" borderId="0" xfId="0" applyFont="1" applyBorder="1" applyAlignment="1" applyProtection="1">
      <alignment horizontal="center"/>
    </xf>
    <xf numFmtId="0" fontId="42" fillId="0" borderId="0" xfId="0" applyFont="1" applyFill="1" applyBorder="1" applyAlignment="1" applyProtection="1">
      <alignment horizontal="center"/>
    </xf>
    <xf numFmtId="174" fontId="20" fillId="3" borderId="4" xfId="0" applyNumberFormat="1" applyFont="1" applyFill="1" applyBorder="1" applyAlignment="1">
      <alignment horizontal="center" vertical="top" wrapText="1"/>
    </xf>
    <xf numFmtId="175" fontId="0" fillId="0" borderId="0" xfId="0" applyNumberFormat="1"/>
    <xf numFmtId="176" fontId="0" fillId="0" borderId="0" xfId="0" applyNumberFormat="1"/>
    <xf numFmtId="0" fontId="14" fillId="8" borderId="19" xfId="4" applyFont="1" applyFill="1" applyBorder="1" applyProtection="1">
      <protection hidden="1"/>
    </xf>
    <xf numFmtId="0" fontId="47" fillId="8" borderId="20" xfId="4" applyFont="1" applyFill="1" applyBorder="1" applyAlignment="1" applyProtection="1">
      <alignment horizontal="left"/>
      <protection hidden="1"/>
    </xf>
    <xf numFmtId="0" fontId="14" fillId="8" borderId="21" xfId="4" applyFont="1" applyFill="1" applyBorder="1" applyProtection="1">
      <protection hidden="1"/>
    </xf>
    <xf numFmtId="0" fontId="12" fillId="0" borderId="0" xfId="4" applyFont="1" applyBorder="1" applyAlignment="1" applyProtection="1">
      <alignment horizontal="center" vertical="center"/>
      <protection hidden="1"/>
    </xf>
    <xf numFmtId="0" fontId="14" fillId="0" borderId="23" xfId="4" applyBorder="1" applyProtection="1">
      <protection hidden="1"/>
    </xf>
    <xf numFmtId="0" fontId="45" fillId="8" borderId="0" xfId="4" applyFont="1" applyFill="1" applyProtection="1">
      <protection hidden="1"/>
    </xf>
    <xf numFmtId="0" fontId="45" fillId="8" borderId="0" xfId="4" applyFont="1" applyFill="1" applyBorder="1" applyAlignment="1" applyProtection="1">
      <alignment wrapText="1"/>
      <protection hidden="1"/>
    </xf>
    <xf numFmtId="0" fontId="45" fillId="0" borderId="0" xfId="4" applyFont="1" applyAlignment="1" applyProtection="1">
      <alignment horizontal="center"/>
      <protection hidden="1"/>
    </xf>
    <xf numFmtId="0" fontId="8" fillId="0" borderId="0" xfId="6" applyFont="1" applyBorder="1" applyProtection="1">
      <protection hidden="1"/>
    </xf>
    <xf numFmtId="0" fontId="7" fillId="0" borderId="0" xfId="7" applyFont="1"/>
    <xf numFmtId="0" fontId="6" fillId="0" borderId="0" xfId="4" applyFont="1" applyBorder="1" applyProtection="1">
      <protection hidden="1"/>
    </xf>
    <xf numFmtId="0" fontId="14" fillId="0" borderId="30" xfId="4" applyBorder="1" applyAlignment="1" applyProtection="1">
      <alignment horizontal="left"/>
      <protection hidden="1"/>
    </xf>
    <xf numFmtId="0" fontId="14" fillId="0" borderId="0" xfId="4" applyBorder="1" applyAlignment="1" applyProtection="1">
      <alignment horizontal="left"/>
      <protection hidden="1"/>
    </xf>
    <xf numFmtId="0" fontId="14" fillId="0" borderId="0" xfId="4" applyAlignment="1" applyProtection="1">
      <alignment horizontal="left"/>
      <protection hidden="1"/>
    </xf>
    <xf numFmtId="0" fontId="43" fillId="8" borderId="0" xfId="4" applyFont="1" applyFill="1" applyProtection="1">
      <protection hidden="1"/>
    </xf>
    <xf numFmtId="177" fontId="42" fillId="0" borderId="34" xfId="0" applyNumberFormat="1" applyFont="1" applyBorder="1" applyAlignment="1">
      <alignment horizontal="center" vertical="center"/>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7" fontId="0" fillId="0" borderId="0" xfId="0" applyNumberFormat="1"/>
    <xf numFmtId="0" fontId="45" fillId="0" borderId="0" xfId="4" applyFont="1" applyFill="1" applyBorder="1" applyAlignment="1" applyProtection="1">
      <protection hidden="1"/>
    </xf>
    <xf numFmtId="0" fontId="21" fillId="3" borderId="2" xfId="0" applyFont="1" applyFill="1" applyBorder="1" applyAlignment="1">
      <alignment horizontal="left" vertical="top" wrapText="1"/>
    </xf>
    <xf numFmtId="0" fontId="0" fillId="0" borderId="0" xfId="0" applyFill="1" applyBorder="1"/>
    <xf numFmtId="0" fontId="37" fillId="5" borderId="12"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0" xfId="0" applyFont="1" applyFill="1" applyAlignment="1">
      <alignment horizontal="center" vertical="top" wrapText="1"/>
    </xf>
    <xf numFmtId="178" fontId="20" fillId="3" borderId="3" xfId="0" applyNumberFormat="1" applyFont="1" applyFill="1" applyBorder="1" applyAlignment="1">
      <alignment horizontal="center" vertical="top" wrapText="1"/>
    </xf>
    <xf numFmtId="179" fontId="20" fillId="3" borderId="3" xfId="0" applyNumberFormat="1" applyFont="1" applyFill="1" applyBorder="1" applyAlignment="1">
      <alignment horizontal="center" vertical="top" wrapText="1"/>
    </xf>
    <xf numFmtId="0" fontId="0" fillId="8" borderId="39" xfId="0" applyFont="1" applyFill="1" applyBorder="1" applyAlignment="1" applyProtection="1">
      <protection locked="0" hidden="1"/>
    </xf>
    <xf numFmtId="0" fontId="0" fillId="8" borderId="40" xfId="0" applyFill="1" applyBorder="1" applyAlignment="1" applyProtection="1">
      <protection locked="0"/>
    </xf>
    <xf numFmtId="0" fontId="0" fillId="8" borderId="40" xfId="0" applyFill="1" applyBorder="1" applyAlignment="1"/>
    <xf numFmtId="0" fontId="41" fillId="8" borderId="38" xfId="0" applyFont="1" applyFill="1" applyBorder="1" applyAlignment="1" applyProtection="1">
      <alignment horizontal="center"/>
      <protection hidden="1"/>
    </xf>
    <xf numFmtId="0" fontId="0" fillId="8" borderId="21" xfId="0" applyFont="1" applyFill="1" applyBorder="1" applyAlignment="1" applyProtection="1">
      <protection hidden="1"/>
    </xf>
    <xf numFmtId="0" fontId="5" fillId="0" borderId="0" xfId="7" applyFont="1"/>
    <xf numFmtId="2" fontId="5" fillId="0" borderId="0" xfId="4" applyNumberFormat="1" applyFont="1" applyBorder="1" applyProtection="1">
      <protection hidden="1"/>
    </xf>
    <xf numFmtId="0" fontId="62" fillId="0" borderId="0" xfId="0" applyFont="1" applyAlignment="1">
      <alignment vertical="center"/>
    </xf>
    <xf numFmtId="0" fontId="63" fillId="0" borderId="16" xfId="4" applyFont="1" applyBorder="1" applyAlignment="1" applyProtection="1">
      <alignment vertical="center"/>
      <protection hidden="1"/>
    </xf>
    <xf numFmtId="0" fontId="63" fillId="0" borderId="40" xfId="4" applyFont="1" applyBorder="1" applyAlignment="1" applyProtection="1">
      <alignment vertical="center"/>
      <protection hidden="1"/>
    </xf>
    <xf numFmtId="0" fontId="63" fillId="0" borderId="5" xfId="4" applyFont="1" applyFill="1" applyBorder="1" applyAlignment="1">
      <alignment horizontal="center" vertical="center" wrapText="1"/>
    </xf>
    <xf numFmtId="0" fontId="48" fillId="0" borderId="0" xfId="4" applyFont="1" applyBorder="1" applyProtection="1">
      <protection hidden="1"/>
    </xf>
    <xf numFmtId="0" fontId="63" fillId="0" borderId="17" xfId="4" applyFont="1" applyBorder="1" applyProtection="1">
      <protection hidden="1"/>
    </xf>
    <xf numFmtId="0" fontId="63" fillId="0" borderId="22" xfId="4" applyFont="1" applyBorder="1" applyProtection="1">
      <protection hidden="1"/>
    </xf>
    <xf numFmtId="0" fontId="48" fillId="0" borderId="22" xfId="4" applyFont="1" applyBorder="1" applyProtection="1">
      <protection hidden="1"/>
    </xf>
    <xf numFmtId="0" fontId="48" fillId="0" borderId="18" xfId="4" applyFont="1" applyBorder="1" applyProtection="1">
      <protection hidden="1"/>
    </xf>
    <xf numFmtId="0" fontId="48" fillId="0" borderId="19" xfId="4" applyFont="1" applyBorder="1" applyProtection="1">
      <protection hidden="1"/>
    </xf>
    <xf numFmtId="0" fontId="63" fillId="0" borderId="0" xfId="4" applyFont="1" applyBorder="1" applyProtection="1">
      <protection hidden="1"/>
    </xf>
    <xf numFmtId="0" fontId="48" fillId="0" borderId="20" xfId="4" applyFont="1" applyBorder="1" applyProtection="1">
      <protection hidden="1"/>
    </xf>
    <xf numFmtId="0" fontId="43" fillId="0" borderId="0" xfId="4" applyFont="1" applyBorder="1" applyProtection="1">
      <protection hidden="1"/>
    </xf>
    <xf numFmtId="0" fontId="0" fillId="11" borderId="5" xfId="0" applyFill="1" applyBorder="1" applyAlignment="1" applyProtection="1">
      <alignment horizontal="center"/>
      <protection locked="0"/>
    </xf>
    <xf numFmtId="43" fontId="0" fillId="11" borderId="24" xfId="1" applyFont="1" applyFill="1" applyBorder="1" applyAlignment="1" applyProtection="1">
      <protection locked="0"/>
    </xf>
    <xf numFmtId="0" fontId="0" fillId="11" borderId="23" xfId="0" applyFill="1" applyBorder="1" applyAlignment="1" applyProtection="1">
      <alignment horizontal="center"/>
      <protection locked="0"/>
    </xf>
    <xf numFmtId="0" fontId="0" fillId="11" borderId="16" xfId="0" applyFill="1" applyBorder="1" applyAlignment="1" applyProtection="1">
      <alignment horizontal="center"/>
      <protection locked="0"/>
    </xf>
    <xf numFmtId="43" fontId="0" fillId="11" borderId="16" xfId="1" applyFont="1" applyFill="1" applyBorder="1" applyAlignment="1" applyProtection="1">
      <alignment horizontal="center"/>
      <protection locked="0"/>
    </xf>
    <xf numFmtId="43" fontId="41" fillId="11" borderId="5" xfId="1" applyFont="1" applyFill="1" applyBorder="1" applyProtection="1">
      <protection locked="0"/>
    </xf>
    <xf numFmtId="43" fontId="41" fillId="11" borderId="45" xfId="1" applyFont="1" applyFill="1" applyBorder="1" applyProtection="1">
      <protection locked="0"/>
    </xf>
    <xf numFmtId="9" fontId="0" fillId="11" borderId="5" xfId="1" applyNumberFormat="1" applyFont="1" applyFill="1" applyBorder="1" applyAlignment="1" applyProtection="1">
      <alignment vertical="center"/>
      <protection locked="0"/>
    </xf>
    <xf numFmtId="9" fontId="0" fillId="11" borderId="45" xfId="1" applyNumberFormat="1" applyFont="1" applyFill="1" applyBorder="1" applyAlignment="1" applyProtection="1">
      <alignment vertical="center"/>
      <protection locked="0"/>
    </xf>
    <xf numFmtId="14" fontId="12" fillId="12" borderId="16" xfId="4" applyNumberFormat="1" applyFont="1" applyFill="1" applyBorder="1" applyAlignment="1" applyProtection="1">
      <alignment vertical="center"/>
      <protection locked="0"/>
    </xf>
    <xf numFmtId="0" fontId="12" fillId="12" borderId="16" xfId="4" applyFont="1" applyFill="1" applyBorder="1" applyAlignment="1" applyProtection="1">
      <alignment vertical="center"/>
      <protection locked="0"/>
    </xf>
    <xf numFmtId="0" fontId="12" fillId="12" borderId="40" xfId="4" applyFont="1" applyFill="1" applyBorder="1" applyAlignment="1" applyProtection="1">
      <alignment vertical="center"/>
      <protection locked="0"/>
    </xf>
    <xf numFmtId="0" fontId="14" fillId="12" borderId="5" xfId="4" applyFill="1" applyBorder="1" applyAlignment="1" applyProtection="1">
      <protection locked="0"/>
    </xf>
    <xf numFmtId="0" fontId="52" fillId="12" borderId="23" xfId="6" applyFont="1" applyFill="1" applyBorder="1" applyAlignment="1" applyProtection="1">
      <alignment vertical="center"/>
      <protection hidden="1"/>
    </xf>
    <xf numFmtId="0" fontId="13" fillId="12" borderId="23" xfId="6" applyFill="1" applyBorder="1" applyProtection="1">
      <protection hidden="1"/>
    </xf>
    <xf numFmtId="0" fontId="4" fillId="0" borderId="0" xfId="7" applyFont="1"/>
    <xf numFmtId="0" fontId="14" fillId="8" borderId="0" xfId="4" applyFont="1" applyFill="1" applyProtection="1">
      <protection hidden="1"/>
    </xf>
    <xf numFmtId="0" fontId="0" fillId="8" borderId="0" xfId="0" applyFill="1"/>
    <xf numFmtId="0" fontId="45" fillId="0" borderId="0" xfId="4" applyFont="1" applyFill="1" applyBorder="1" applyProtection="1">
      <protection hidden="1"/>
    </xf>
    <xf numFmtId="0" fontId="67" fillId="0" borderId="0" xfId="4" applyFont="1" applyBorder="1" applyProtection="1">
      <protection hidden="1"/>
    </xf>
    <xf numFmtId="0" fontId="67" fillId="0" borderId="0" xfId="4" applyFont="1" applyBorder="1" applyAlignment="1" applyProtection="1">
      <alignment horizontal="center" vertical="center"/>
      <protection hidden="1"/>
    </xf>
    <xf numFmtId="0" fontId="45" fillId="8" borderId="0" xfId="4" applyFont="1" applyFill="1" applyBorder="1" applyAlignment="1" applyProtection="1">
      <alignment vertical="top" wrapText="1"/>
      <protection hidden="1"/>
    </xf>
    <xf numFmtId="0" fontId="45" fillId="8" borderId="23" xfId="4" applyFont="1" applyFill="1" applyBorder="1" applyAlignment="1" applyProtection="1">
      <alignment horizontal="center"/>
      <protection hidden="1"/>
    </xf>
    <xf numFmtId="0" fontId="70" fillId="8" borderId="0" xfId="4" applyFont="1" applyFill="1" applyBorder="1" applyAlignment="1" applyProtection="1">
      <protection hidden="1"/>
    </xf>
    <xf numFmtId="0" fontId="3" fillId="0" borderId="0" xfId="4" applyFont="1" applyBorder="1" applyProtection="1">
      <protection hidden="1"/>
    </xf>
    <xf numFmtId="0" fontId="47" fillId="8" borderId="0" xfId="4" applyFont="1" applyFill="1" applyBorder="1" applyAlignment="1" applyProtection="1">
      <protection hidden="1"/>
    </xf>
    <xf numFmtId="43" fontId="47" fillId="8" borderId="23" xfId="4" applyNumberFormat="1" applyFont="1" applyFill="1" applyBorder="1" applyProtection="1">
      <protection hidden="1"/>
    </xf>
    <xf numFmtId="0" fontId="47" fillId="8" borderId="20" xfId="4" quotePrefix="1" applyFont="1" applyFill="1" applyBorder="1" applyProtection="1">
      <protection hidden="1"/>
    </xf>
    <xf numFmtId="0" fontId="47" fillId="8" borderId="0" xfId="4" applyFont="1" applyFill="1" applyBorder="1" applyAlignment="1" applyProtection="1">
      <alignment horizontal="left" vertical="center"/>
      <protection hidden="1"/>
    </xf>
    <xf numFmtId="0" fontId="47" fillId="8" borderId="0" xfId="4" quotePrefix="1" applyFont="1" applyFill="1" applyBorder="1" applyAlignment="1" applyProtection="1">
      <alignment horizontal="left" vertical="center"/>
      <protection hidden="1"/>
    </xf>
    <xf numFmtId="0" fontId="47" fillId="8" borderId="0" xfId="4" quotePrefix="1" applyFont="1" applyFill="1" applyBorder="1" applyProtection="1">
      <protection hidden="1"/>
    </xf>
    <xf numFmtId="0" fontId="70" fillId="8" borderId="20" xfId="4" quotePrefix="1" applyFont="1" applyFill="1" applyBorder="1" applyProtection="1">
      <protection hidden="1"/>
    </xf>
    <xf numFmtId="0" fontId="72" fillId="0" borderId="0" xfId="4" applyFont="1" applyBorder="1" applyProtection="1">
      <protection hidden="1"/>
    </xf>
    <xf numFmtId="0" fontId="70" fillId="8" borderId="0" xfId="4" applyFont="1" applyFill="1" applyBorder="1" applyProtection="1">
      <protection hidden="1"/>
    </xf>
    <xf numFmtId="0" fontId="45" fillId="13" borderId="24" xfId="4" applyFont="1" applyFill="1" applyBorder="1" applyProtection="1">
      <protection hidden="1"/>
    </xf>
    <xf numFmtId="0" fontId="43" fillId="13" borderId="16" xfId="4" applyFont="1" applyFill="1" applyBorder="1" applyAlignment="1" applyProtection="1">
      <alignment horizontal="left" vertical="center"/>
      <protection hidden="1"/>
    </xf>
    <xf numFmtId="0" fontId="45" fillId="13" borderId="16" xfId="4" applyFont="1" applyFill="1" applyBorder="1" applyProtection="1">
      <protection hidden="1"/>
    </xf>
    <xf numFmtId="0" fontId="45" fillId="13" borderId="16" xfId="4" applyFont="1" applyFill="1" applyBorder="1" applyAlignment="1" applyProtection="1">
      <alignment horizontal="center" vertical="center"/>
      <protection hidden="1"/>
    </xf>
    <xf numFmtId="0" fontId="45" fillId="13" borderId="40" xfId="4" applyFont="1" applyFill="1" applyBorder="1" applyProtection="1">
      <protection hidden="1"/>
    </xf>
    <xf numFmtId="0" fontId="14" fillId="13" borderId="16" xfId="4" applyFont="1" applyFill="1" applyBorder="1" applyProtection="1">
      <protection hidden="1"/>
    </xf>
    <xf numFmtId="0" fontId="14" fillId="13" borderId="40" xfId="4" applyFont="1" applyFill="1" applyBorder="1" applyProtection="1">
      <protection hidden="1"/>
    </xf>
    <xf numFmtId="0" fontId="45" fillId="13" borderId="19" xfId="4" applyFont="1" applyFill="1" applyBorder="1" applyProtection="1">
      <protection hidden="1"/>
    </xf>
    <xf numFmtId="0" fontId="43" fillId="13" borderId="22" xfId="4" applyFont="1" applyFill="1" applyBorder="1" applyAlignment="1" applyProtection="1">
      <alignment horizontal="left" vertical="center"/>
      <protection hidden="1"/>
    </xf>
    <xf numFmtId="0" fontId="14" fillId="13" borderId="22" xfId="4" applyFont="1" applyFill="1" applyBorder="1" applyProtection="1">
      <protection hidden="1"/>
    </xf>
    <xf numFmtId="0" fontId="14" fillId="13" borderId="18" xfId="4" applyFont="1" applyFill="1" applyBorder="1" applyProtection="1">
      <protection hidden="1"/>
    </xf>
    <xf numFmtId="0" fontId="14" fillId="13" borderId="17" xfId="4" applyFont="1" applyFill="1" applyBorder="1" applyProtection="1">
      <protection hidden="1"/>
    </xf>
    <xf numFmtId="0" fontId="45" fillId="13" borderId="21" xfId="4" applyFont="1" applyFill="1" applyBorder="1" applyProtection="1">
      <protection hidden="1"/>
    </xf>
    <xf numFmtId="0" fontId="47" fillId="13" borderId="23" xfId="4" applyFont="1" applyFill="1" applyBorder="1" applyAlignment="1" applyProtection="1">
      <alignment horizontal="left" vertical="center"/>
      <protection hidden="1"/>
    </xf>
    <xf numFmtId="0" fontId="14" fillId="13" borderId="23" xfId="4" applyFont="1" applyFill="1" applyBorder="1" applyProtection="1">
      <protection hidden="1"/>
    </xf>
    <xf numFmtId="0" fontId="14" fillId="13" borderId="41" xfId="4" applyFont="1" applyFill="1" applyBorder="1" applyProtection="1">
      <protection hidden="1"/>
    </xf>
    <xf numFmtId="0" fontId="14" fillId="13" borderId="21" xfId="4" applyFont="1" applyFill="1" applyBorder="1" applyProtection="1">
      <protection hidden="1"/>
    </xf>
    <xf numFmtId="0" fontId="14" fillId="13" borderId="24" xfId="4" applyFont="1" applyFill="1" applyBorder="1" applyProtection="1">
      <protection hidden="1"/>
    </xf>
    <xf numFmtId="0" fontId="43" fillId="13" borderId="16" xfId="4" applyFont="1" applyFill="1" applyBorder="1" applyAlignment="1" applyProtection="1">
      <alignment vertical="center"/>
      <protection hidden="1"/>
    </xf>
    <xf numFmtId="0" fontId="45" fillId="13" borderId="22" xfId="4" applyFont="1" applyFill="1" applyBorder="1" applyProtection="1">
      <protection hidden="1"/>
    </xf>
    <xf numFmtId="0" fontId="14" fillId="8" borderId="18" xfId="4" applyFill="1" applyBorder="1" applyProtection="1">
      <protection hidden="1"/>
    </xf>
    <xf numFmtId="0" fontId="45" fillId="8" borderId="22" xfId="4" applyFont="1" applyFill="1" applyBorder="1" applyAlignment="1">
      <alignment horizontal="left" vertical="center"/>
    </xf>
    <xf numFmtId="0" fontId="45" fillId="8" borderId="22" xfId="4" applyFont="1" applyFill="1" applyBorder="1"/>
    <xf numFmtId="0" fontId="45" fillId="8" borderId="22" xfId="4" applyFont="1" applyFill="1" applyBorder="1" applyAlignment="1">
      <alignment horizontal="center" vertical="center"/>
    </xf>
    <xf numFmtId="0" fontId="14" fillId="8" borderId="22" xfId="4" applyFill="1" applyBorder="1"/>
    <xf numFmtId="0" fontId="45" fillId="8" borderId="18" xfId="4" applyFont="1" applyFill="1" applyBorder="1"/>
    <xf numFmtId="0" fontId="14" fillId="8" borderId="18" xfId="4" applyFill="1" applyBorder="1"/>
    <xf numFmtId="0" fontId="46" fillId="8" borderId="21" xfId="4" applyFont="1" applyFill="1" applyBorder="1" applyAlignment="1" applyProtection="1">
      <alignment vertical="center"/>
      <protection hidden="1"/>
    </xf>
    <xf numFmtId="0" fontId="14" fillId="8" borderId="0" xfId="4" applyFill="1" applyBorder="1" applyAlignment="1" applyProtection="1">
      <alignment horizontal="center" vertical="center"/>
      <protection hidden="1"/>
    </xf>
    <xf numFmtId="0" fontId="43" fillId="8" borderId="0" xfId="4" applyFont="1" applyFill="1" applyBorder="1" applyProtection="1">
      <protection hidden="1"/>
    </xf>
    <xf numFmtId="0" fontId="14" fillId="8" borderId="22" xfId="4" applyFill="1" applyBorder="1" applyAlignment="1" applyProtection="1">
      <alignment horizontal="center"/>
      <protection hidden="1"/>
    </xf>
    <xf numFmtId="0" fontId="43" fillId="8" borderId="17" xfId="4" applyFont="1" applyFill="1" applyBorder="1" applyProtection="1">
      <protection hidden="1"/>
    </xf>
    <xf numFmtId="0" fontId="45" fillId="13" borderId="0" xfId="4" applyFont="1" applyFill="1" applyBorder="1" applyProtection="1">
      <protection hidden="1"/>
    </xf>
    <xf numFmtId="0" fontId="43" fillId="13" borderId="0" xfId="4" applyFont="1" applyFill="1" applyBorder="1" applyAlignment="1" applyProtection="1">
      <alignment horizontal="left" vertical="center"/>
      <protection hidden="1"/>
    </xf>
    <xf numFmtId="0" fontId="14" fillId="13" borderId="0" xfId="4" applyFont="1" applyFill="1" applyBorder="1" applyProtection="1">
      <protection hidden="1"/>
    </xf>
    <xf numFmtId="0" fontId="14" fillId="13" borderId="20" xfId="4" applyFont="1" applyFill="1" applyBorder="1" applyProtection="1">
      <protection hidden="1"/>
    </xf>
    <xf numFmtId="0" fontId="47" fillId="13" borderId="0" xfId="4" applyFont="1" applyFill="1" applyBorder="1" applyAlignment="1" applyProtection="1">
      <alignment horizontal="left" vertical="center"/>
      <protection hidden="1"/>
    </xf>
    <xf numFmtId="0" fontId="43" fillId="13" borderId="16" xfId="4" applyFont="1" applyFill="1" applyBorder="1" applyProtection="1">
      <protection hidden="1"/>
    </xf>
    <xf numFmtId="0" fontId="45" fillId="8" borderId="16" xfId="4" applyFont="1" applyFill="1" applyBorder="1" applyAlignment="1" applyProtection="1">
      <alignment horizontal="center"/>
      <protection hidden="1"/>
    </xf>
    <xf numFmtId="0" fontId="45" fillId="0" borderId="0" xfId="4" applyFont="1" applyFill="1" applyBorder="1" applyAlignment="1" applyProtection="1">
      <alignment horizontal="left"/>
      <protection hidden="1"/>
    </xf>
    <xf numFmtId="0" fontId="45" fillId="0" borderId="0" xfId="4" applyFont="1" applyFill="1" applyBorder="1" applyAlignment="1" applyProtection="1">
      <alignment vertical="top" wrapText="1"/>
      <protection hidden="1"/>
    </xf>
    <xf numFmtId="0" fontId="45" fillId="0" borderId="0" xfId="4" applyFont="1" applyFill="1" applyProtection="1">
      <protection hidden="1"/>
    </xf>
    <xf numFmtId="0" fontId="45" fillId="0" borderId="0" xfId="4" applyFont="1" applyFill="1" applyBorder="1" applyAlignment="1" applyProtection="1">
      <alignment vertical="center"/>
      <protection hidden="1"/>
    </xf>
    <xf numFmtId="0" fontId="0" fillId="8" borderId="0" xfId="0" applyFill="1" applyBorder="1"/>
    <xf numFmtId="0" fontId="0" fillId="8" borderId="22" xfId="0" applyFill="1" applyBorder="1"/>
    <xf numFmtId="0" fontId="0" fillId="8" borderId="23" xfId="0" applyFill="1" applyBorder="1"/>
    <xf numFmtId="0" fontId="0" fillId="8" borderId="18" xfId="0" applyFill="1" applyBorder="1"/>
    <xf numFmtId="0" fontId="0" fillId="8" borderId="20" xfId="0" applyFill="1" applyBorder="1"/>
    <xf numFmtId="0" fontId="45" fillId="8" borderId="20" xfId="4" applyFont="1" applyFill="1" applyBorder="1" applyAlignment="1" applyProtection="1">
      <alignment vertical="center"/>
      <protection hidden="1"/>
    </xf>
    <xf numFmtId="0" fontId="0" fillId="8" borderId="41" xfId="0" applyFill="1" applyBorder="1"/>
    <xf numFmtId="6" fontId="0" fillId="0" borderId="0" xfId="0" applyNumberFormat="1"/>
    <xf numFmtId="0" fontId="45" fillId="8" borderId="23" xfId="4" applyFont="1" applyFill="1" applyBorder="1" applyAlignment="1" applyProtection="1">
      <alignment vertical="center"/>
      <protection hidden="1"/>
    </xf>
    <xf numFmtId="0" fontId="37" fillId="5" borderId="13" xfId="0" applyFont="1" applyFill="1" applyBorder="1" applyAlignment="1">
      <alignment horizontal="left" vertical="top" wrapText="1"/>
    </xf>
    <xf numFmtId="6" fontId="45" fillId="8" borderId="0" xfId="4" applyNumberFormat="1" applyFont="1" applyFill="1" applyBorder="1" applyAlignment="1" applyProtection="1">
      <alignment vertical="center"/>
      <protection hidden="1"/>
    </xf>
    <xf numFmtId="6" fontId="45" fillId="8" borderId="20" xfId="4" applyNumberFormat="1" applyFont="1" applyFill="1" applyBorder="1" applyAlignment="1" applyProtection="1">
      <alignment horizontal="left" vertical="center"/>
      <protection hidden="1"/>
    </xf>
    <xf numFmtId="0" fontId="48" fillId="8" borderId="0" xfId="4" applyFont="1" applyFill="1" applyBorder="1" applyProtection="1">
      <protection hidden="1"/>
    </xf>
    <xf numFmtId="0" fontId="45" fillId="8" borderId="0" xfId="4" applyFont="1" applyFill="1" applyBorder="1" applyAlignment="1" applyProtection="1">
      <alignment vertical="top"/>
      <protection hidden="1"/>
    </xf>
    <xf numFmtId="0" fontId="14" fillId="8" borderId="0" xfId="4" applyFill="1" applyBorder="1" applyAlignment="1" applyProtection="1">
      <alignment vertical="top"/>
      <protection hidden="1"/>
    </xf>
    <xf numFmtId="0" fontId="61" fillId="8" borderId="23" xfId="0" applyFont="1" applyFill="1" applyBorder="1"/>
    <xf numFmtId="0" fontId="18" fillId="8" borderId="30" xfId="0" applyFont="1" applyFill="1" applyBorder="1" applyAlignment="1" applyProtection="1">
      <alignment wrapText="1"/>
      <protection hidden="1"/>
    </xf>
    <xf numFmtId="43" fontId="17" fillId="0" borderId="0" xfId="1" applyFont="1" applyFill="1" applyBorder="1" applyAlignment="1" applyProtection="1">
      <protection hidden="1"/>
    </xf>
    <xf numFmtId="171" fontId="34" fillId="3" borderId="14" xfId="0" applyNumberFormat="1" applyFont="1" applyFill="1" applyBorder="1" applyAlignment="1">
      <alignment horizontal="left" vertical="top"/>
    </xf>
    <xf numFmtId="171" fontId="34" fillId="3" borderId="15" xfId="0" applyNumberFormat="1" applyFont="1" applyFill="1" applyBorder="1" applyAlignment="1">
      <alignment horizontal="left" vertical="top"/>
    </xf>
    <xf numFmtId="0" fontId="21" fillId="3" borderId="1" xfId="0" applyFont="1" applyFill="1" applyBorder="1" applyAlignment="1">
      <alignment horizontal="left" vertical="top"/>
    </xf>
    <xf numFmtId="0" fontId="24" fillId="3" borderId="1" xfId="0" applyFont="1" applyFill="1" applyBorder="1" applyAlignment="1">
      <alignment horizontal="center" vertical="top"/>
    </xf>
    <xf numFmtId="179" fontId="20" fillId="3" borderId="2" xfId="0" applyNumberFormat="1" applyFont="1" applyFill="1" applyBorder="1" applyAlignment="1">
      <alignment horizontal="center" vertical="top" wrapText="1"/>
    </xf>
    <xf numFmtId="178" fontId="20" fillId="3" borderId="0" xfId="0" applyNumberFormat="1" applyFont="1" applyFill="1" applyBorder="1" applyAlignment="1">
      <alignment horizontal="center" vertical="top" wrapText="1"/>
    </xf>
    <xf numFmtId="0" fontId="59" fillId="8" borderId="39" xfId="0" applyFont="1" applyFill="1" applyBorder="1" applyAlignment="1" applyProtection="1">
      <protection hidden="1"/>
    </xf>
    <xf numFmtId="0" fontId="59" fillId="8" borderId="16" xfId="0" applyFont="1" applyFill="1" applyBorder="1" applyAlignment="1" applyProtection="1">
      <protection hidden="1"/>
    </xf>
    <xf numFmtId="0" fontId="59" fillId="8" borderId="38" xfId="0" applyFont="1" applyFill="1" applyBorder="1" applyAlignment="1" applyProtection="1">
      <protection hidden="1"/>
    </xf>
    <xf numFmtId="43" fontId="17" fillId="8" borderId="0" xfId="1" applyFont="1" applyFill="1" applyBorder="1" applyAlignment="1" applyProtection="1">
      <alignment horizontal="left"/>
      <protection hidden="1"/>
    </xf>
    <xf numFmtId="180" fontId="20" fillId="0" borderId="5" xfId="0" applyNumberFormat="1" applyFont="1" applyFill="1" applyBorder="1" applyAlignment="1">
      <alignment horizontal="right"/>
    </xf>
    <xf numFmtId="0" fontId="0" fillId="0" borderId="5" xfId="0" applyFill="1" applyBorder="1" applyAlignment="1">
      <alignment horizontal="right"/>
    </xf>
    <xf numFmtId="0" fontId="24" fillId="0" borderId="5" xfId="0" applyNumberFormat="1" applyFont="1" applyFill="1" applyBorder="1" applyAlignment="1">
      <alignment horizontal="right"/>
    </xf>
    <xf numFmtId="0" fontId="20" fillId="0" borderId="5" xfId="0" applyNumberFormat="1" applyFont="1" applyFill="1" applyBorder="1" applyAlignment="1">
      <alignment horizontal="right"/>
    </xf>
    <xf numFmtId="179" fontId="20" fillId="3" borderId="5" xfId="0" applyNumberFormat="1" applyFont="1" applyFill="1" applyBorder="1" applyAlignment="1">
      <alignment horizontal="center" vertical="top" wrapText="1"/>
    </xf>
    <xf numFmtId="0" fontId="24" fillId="3" borderId="5" xfId="0" applyFont="1" applyFill="1" applyBorder="1" applyAlignment="1">
      <alignment horizontal="center" vertical="top"/>
    </xf>
    <xf numFmtId="181" fontId="24" fillId="0" borderId="5" xfId="0" applyNumberFormat="1" applyFont="1" applyFill="1" applyBorder="1" applyAlignment="1">
      <alignment horizontal="right"/>
    </xf>
    <xf numFmtId="171" fontId="0" fillId="8" borderId="36" xfId="0" applyNumberFormat="1" applyFill="1" applyBorder="1" applyAlignment="1" applyProtection="1">
      <alignment horizontal="right"/>
      <protection hidden="1"/>
    </xf>
    <xf numFmtId="0" fontId="74" fillId="14" borderId="38" xfId="0" applyFont="1" applyFill="1" applyBorder="1" applyAlignment="1" applyProtection="1">
      <alignment wrapText="1"/>
      <protection hidden="1"/>
    </xf>
    <xf numFmtId="44" fontId="74" fillId="14" borderId="24" xfId="11" applyFont="1" applyFill="1" applyBorder="1" applyAlignment="1" applyProtection="1">
      <protection hidden="1"/>
    </xf>
    <xf numFmtId="49" fontId="0" fillId="0" borderId="0" xfId="1" applyNumberFormat="1" applyFont="1" applyBorder="1" applyProtection="1">
      <protection hidden="1"/>
    </xf>
    <xf numFmtId="0" fontId="17" fillId="8" borderId="53" xfId="0" applyNumberFormat="1" applyFont="1" applyFill="1" applyBorder="1" applyAlignment="1" applyProtection="1">
      <protection hidden="1"/>
    </xf>
    <xf numFmtId="0" fontId="17" fillId="8" borderId="31" xfId="0" applyNumberFormat="1" applyFont="1" applyFill="1" applyBorder="1" applyAlignment="1" applyProtection="1">
      <protection hidden="1"/>
    </xf>
    <xf numFmtId="0" fontId="59" fillId="8" borderId="17" xfId="0" applyNumberFormat="1" applyFont="1" applyFill="1" applyBorder="1" applyAlignment="1" applyProtection="1">
      <protection hidden="1"/>
    </xf>
    <xf numFmtId="0" fontId="59" fillId="8" borderId="21" xfId="0" applyNumberFormat="1" applyFont="1" applyFill="1" applyBorder="1" applyAlignment="1" applyProtection="1">
      <alignment horizontal="left" vertical="top"/>
      <protection hidden="1"/>
    </xf>
    <xf numFmtId="0" fontId="45" fillId="8" borderId="0" xfId="4" applyFont="1" applyFill="1" applyBorder="1" applyAlignment="1" applyProtection="1">
      <alignment horizontal="center"/>
      <protection hidden="1"/>
    </xf>
    <xf numFmtId="43" fontId="0" fillId="11" borderId="55" xfId="1" applyFont="1" applyFill="1" applyBorder="1" applyAlignment="1" applyProtection="1">
      <alignment vertical="center" wrapText="1"/>
      <protection locked="0"/>
    </xf>
    <xf numFmtId="0" fontId="14" fillId="8" borderId="20" xfId="4" applyFill="1" applyBorder="1" applyAlignment="1" applyProtection="1">
      <alignment horizontal="left"/>
      <protection hidden="1"/>
    </xf>
    <xf numFmtId="0" fontId="79" fillId="2" borderId="5" xfId="0" applyFont="1" applyFill="1" applyBorder="1" applyAlignment="1">
      <alignment horizontal="left" vertical="top"/>
    </xf>
    <xf numFmtId="0" fontId="80" fillId="2" borderId="5" xfId="0" applyFont="1" applyFill="1" applyBorder="1" applyAlignment="1">
      <alignment horizontal="left" vertical="top"/>
    </xf>
    <xf numFmtId="0" fontId="39" fillId="0" borderId="0" xfId="0" applyFont="1" applyBorder="1" applyProtection="1">
      <protection locked="0" hidden="1"/>
    </xf>
    <xf numFmtId="43" fontId="0" fillId="11" borderId="54" xfId="1" applyFont="1" applyFill="1" applyBorder="1" applyAlignment="1" applyProtection="1">
      <alignment horizontal="center" vertical="center" wrapText="1"/>
      <protection locked="0"/>
    </xf>
    <xf numFmtId="43" fontId="81" fillId="8" borderId="29" xfId="1" applyFont="1" applyFill="1" applyBorder="1" applyAlignment="1" applyProtection="1">
      <protection hidden="1"/>
    </xf>
    <xf numFmtId="173" fontId="45" fillId="8" borderId="20" xfId="5" quotePrefix="1" applyNumberFormat="1" applyFont="1" applyFill="1" applyBorder="1" applyAlignment="1" applyProtection="1">
      <alignment horizontal="left"/>
      <protection hidden="1"/>
    </xf>
    <xf numFmtId="0" fontId="82" fillId="0" borderId="0" xfId="0" applyFont="1" applyBorder="1" applyProtection="1">
      <protection hidden="1"/>
    </xf>
    <xf numFmtId="0" fontId="18" fillId="8" borderId="28" xfId="0" applyFont="1" applyFill="1" applyBorder="1" applyProtection="1">
      <protection hidden="1"/>
    </xf>
    <xf numFmtId="43" fontId="83" fillId="8" borderId="0" xfId="1" applyFont="1" applyFill="1" applyBorder="1" applyAlignment="1" applyProtection="1">
      <protection hidden="1"/>
    </xf>
    <xf numFmtId="43" fontId="50" fillId="8" borderId="0" xfId="1" applyFont="1" applyFill="1" applyBorder="1" applyAlignment="1" applyProtection="1">
      <protection hidden="1"/>
    </xf>
    <xf numFmtId="43" fontId="82" fillId="8" borderId="0" xfId="1" applyFont="1" applyFill="1" applyBorder="1" applyAlignment="1" applyProtection="1">
      <protection hidden="1"/>
    </xf>
    <xf numFmtId="43" fontId="50" fillId="8" borderId="23" xfId="1" applyFont="1" applyFill="1" applyBorder="1" applyAlignment="1" applyProtection="1">
      <protection hidden="1"/>
    </xf>
    <xf numFmtId="43" fontId="40" fillId="8" borderId="33" xfId="1" applyFont="1" applyFill="1" applyBorder="1" applyProtection="1">
      <protection hidden="1"/>
    </xf>
    <xf numFmtId="43" fontId="84" fillId="8" borderId="26" xfId="1" applyFont="1" applyFill="1" applyBorder="1" applyAlignment="1" applyProtection="1">
      <protection hidden="1"/>
    </xf>
    <xf numFmtId="43" fontId="85" fillId="8" borderId="0" xfId="1" applyFont="1" applyFill="1" applyBorder="1" applyAlignment="1" applyProtection="1">
      <alignment horizontal="right"/>
      <protection hidden="1"/>
    </xf>
    <xf numFmtId="43" fontId="83" fillId="8" borderId="0" xfId="1" applyFont="1" applyFill="1" applyBorder="1" applyAlignment="1" applyProtection="1">
      <alignment horizontal="left"/>
      <protection hidden="1"/>
    </xf>
    <xf numFmtId="43" fontId="85" fillId="8" borderId="0" xfId="1" applyFont="1" applyFill="1" applyBorder="1" applyProtection="1">
      <protection hidden="1"/>
    </xf>
    <xf numFmtId="43" fontId="85" fillId="8" borderId="23" xfId="1" applyFont="1" applyFill="1" applyBorder="1" applyProtection="1">
      <protection hidden="1"/>
    </xf>
    <xf numFmtId="0" fontId="0" fillId="0" borderId="0" xfId="0" applyBorder="1" applyAlignment="1" applyProtection="1">
      <protection hidden="1"/>
    </xf>
    <xf numFmtId="0" fontId="18" fillId="0" borderId="0" xfId="0" quotePrefix="1" applyFont="1" applyBorder="1" applyProtection="1">
      <protection hidden="1"/>
    </xf>
    <xf numFmtId="0" fontId="42" fillId="0" borderId="0" xfId="0" applyFont="1" applyBorder="1" applyAlignment="1" applyProtection="1">
      <alignment horizontal="left"/>
    </xf>
    <xf numFmtId="0" fontId="42" fillId="0" borderId="0" xfId="0" applyFont="1" applyFill="1" applyBorder="1" applyAlignment="1" applyProtection="1">
      <alignment horizontal="left"/>
    </xf>
    <xf numFmtId="0" fontId="86" fillId="0" borderId="0" xfId="0" applyFont="1" applyFill="1" applyAlignment="1"/>
    <xf numFmtId="0" fontId="18" fillId="0" borderId="0" xfId="0" applyFont="1"/>
    <xf numFmtId="0" fontId="0" fillId="0" borderId="0" xfId="0" applyAlignment="1">
      <alignment horizontal="center" vertical="center"/>
    </xf>
    <xf numFmtId="0" fontId="0" fillId="0" borderId="0" xfId="0" applyAlignment="1">
      <alignment horizontal="left" vertical="center" wrapText="1"/>
    </xf>
    <xf numFmtId="0" fontId="39" fillId="0" borderId="0" xfId="0" applyFont="1" applyAlignment="1">
      <alignment horizontal="center"/>
    </xf>
    <xf numFmtId="0" fontId="58" fillId="0" borderId="0" xfId="9" applyFont="1" applyAlignment="1">
      <alignment horizontal="left" vertical="center" wrapText="1"/>
    </xf>
    <xf numFmtId="0" fontId="56" fillId="0" borderId="0" xfId="9" applyAlignment="1">
      <alignment horizontal="center" wrapText="1"/>
    </xf>
    <xf numFmtId="0" fontId="0" fillId="8" borderId="5" xfId="0" applyFont="1" applyFill="1" applyBorder="1" applyAlignment="1" applyProtection="1">
      <protection hidden="1"/>
    </xf>
    <xf numFmtId="0" fontId="0" fillId="8" borderId="5" xfId="0" applyFill="1" applyBorder="1" applyAlignment="1"/>
    <xf numFmtId="0" fontId="17" fillId="8" borderId="28" xfId="0" applyFont="1" applyFill="1" applyBorder="1" applyAlignment="1" applyProtection="1">
      <alignment horizontal="center" vertical="center" wrapText="1"/>
      <protection hidden="1"/>
    </xf>
    <xf numFmtId="0" fontId="17" fillId="8" borderId="18" xfId="0" applyFont="1" applyFill="1" applyBorder="1" applyAlignment="1" applyProtection="1">
      <alignment horizontal="center" vertical="center" wrapText="1"/>
      <protection hidden="1"/>
    </xf>
    <xf numFmtId="0" fontId="17" fillId="8" borderId="44" xfId="0" applyFont="1" applyFill="1" applyBorder="1" applyAlignment="1" applyProtection="1">
      <alignment horizontal="center" vertical="center" wrapText="1"/>
      <protection hidden="1"/>
    </xf>
    <xf numFmtId="0" fontId="17" fillId="8" borderId="41" xfId="0" applyFont="1" applyFill="1" applyBorder="1" applyAlignment="1" applyProtection="1">
      <alignment horizontal="center" vertical="center" wrapText="1"/>
      <protection hidden="1"/>
    </xf>
    <xf numFmtId="0" fontId="41" fillId="8" borderId="39" xfId="0" applyFont="1" applyFill="1" applyBorder="1" applyAlignment="1" applyProtection="1">
      <alignment horizontal="center"/>
      <protection hidden="1"/>
    </xf>
    <xf numFmtId="0" fontId="41" fillId="8" borderId="16" xfId="0" applyFont="1" applyFill="1" applyBorder="1" applyAlignment="1" applyProtection="1">
      <alignment horizontal="center"/>
      <protection hidden="1"/>
    </xf>
    <xf numFmtId="0" fontId="41" fillId="8" borderId="23" xfId="0" applyFont="1" applyFill="1" applyBorder="1" applyAlignment="1" applyProtection="1">
      <alignment horizontal="center"/>
      <protection hidden="1"/>
    </xf>
    <xf numFmtId="0" fontId="41" fillId="8" borderId="38" xfId="0" applyFont="1" applyFill="1" applyBorder="1" applyAlignment="1" applyProtection="1">
      <alignment horizontal="center"/>
      <protection hidden="1"/>
    </xf>
    <xf numFmtId="0" fontId="57" fillId="11" borderId="37" xfId="0" applyFont="1" applyFill="1" applyBorder="1" applyAlignment="1" applyProtection="1">
      <alignment horizontal="center"/>
      <protection locked="0"/>
    </xf>
    <xf numFmtId="0" fontId="57" fillId="11" borderId="56" xfId="0" applyFont="1" applyFill="1" applyBorder="1" applyAlignment="1" applyProtection="1">
      <alignment horizontal="center"/>
      <protection locked="0"/>
    </xf>
    <xf numFmtId="0" fontId="57" fillId="11" borderId="57" xfId="0" applyFont="1" applyFill="1" applyBorder="1" applyAlignment="1" applyProtection="1">
      <alignment horizontal="center"/>
      <protection locked="0"/>
    </xf>
    <xf numFmtId="0" fontId="57" fillId="11" borderId="37" xfId="0" quotePrefix="1" applyFont="1" applyFill="1" applyBorder="1" applyAlignment="1" applyProtection="1">
      <alignment horizontal="center"/>
      <protection locked="0"/>
    </xf>
    <xf numFmtId="43" fontId="0" fillId="11" borderId="24" xfId="1" applyFont="1" applyFill="1" applyBorder="1" applyAlignment="1" applyProtection="1">
      <alignment horizontal="center" wrapText="1"/>
      <protection locked="0"/>
    </xf>
    <xf numFmtId="43" fontId="0" fillId="11" borderId="38" xfId="1" applyFont="1" applyFill="1" applyBorder="1" applyAlignment="1" applyProtection="1">
      <alignment horizontal="center" wrapText="1"/>
      <protection locked="0"/>
    </xf>
    <xf numFmtId="0" fontId="50" fillId="7" borderId="49" xfId="0" applyFont="1" applyFill="1" applyBorder="1" applyAlignment="1" applyProtection="1">
      <alignment horizontal="center"/>
      <protection hidden="1"/>
    </xf>
    <xf numFmtId="0" fontId="50" fillId="7" borderId="50" xfId="0" applyFont="1" applyFill="1" applyBorder="1" applyAlignment="1" applyProtection="1">
      <alignment horizontal="center"/>
      <protection hidden="1"/>
    </xf>
    <xf numFmtId="0" fontId="0" fillId="11" borderId="24" xfId="0" applyFill="1" applyBorder="1" applyAlignment="1" applyProtection="1">
      <alignment horizontal="center"/>
      <protection locked="0"/>
    </xf>
    <xf numFmtId="0" fontId="0" fillId="11" borderId="38" xfId="0" applyFill="1" applyBorder="1" applyAlignment="1" applyProtection="1">
      <alignment horizontal="center"/>
      <protection locked="0"/>
    </xf>
    <xf numFmtId="0" fontId="0" fillId="8" borderId="39" xfId="0" applyFont="1" applyFill="1" applyBorder="1" applyAlignment="1" applyProtection="1">
      <protection hidden="1"/>
    </xf>
    <xf numFmtId="0" fontId="0" fillId="0" borderId="40" xfId="0" applyBorder="1" applyAlignment="1"/>
    <xf numFmtId="0" fontId="0" fillId="8" borderId="39" xfId="0" applyFont="1" applyFill="1" applyBorder="1" applyAlignment="1" applyProtection="1">
      <protection locked="0" hidden="1"/>
    </xf>
    <xf numFmtId="0" fontId="0" fillId="8" borderId="40" xfId="0" applyFill="1" applyBorder="1" applyAlignment="1" applyProtection="1">
      <protection locked="0"/>
    </xf>
    <xf numFmtId="0" fontId="0" fillId="8" borderId="24" xfId="0" applyFont="1" applyFill="1" applyBorder="1" applyAlignment="1" applyProtection="1">
      <alignment horizontal="left"/>
      <protection hidden="1"/>
    </xf>
    <xf numFmtId="0" fontId="0" fillId="8" borderId="40" xfId="0" applyFill="1" applyBorder="1" applyAlignment="1"/>
    <xf numFmtId="0" fontId="59" fillId="10" borderId="24" xfId="0" applyFont="1" applyFill="1" applyBorder="1" applyAlignment="1" applyProtection="1">
      <alignment horizontal="center"/>
      <protection hidden="1"/>
    </xf>
    <xf numFmtId="0" fontId="59" fillId="10" borderId="38" xfId="0" applyFont="1" applyFill="1" applyBorder="1" applyAlignment="1" applyProtection="1">
      <alignment horizontal="center"/>
      <protection hidden="1"/>
    </xf>
    <xf numFmtId="0" fontId="0" fillId="11" borderId="24" xfId="0" applyFill="1" applyBorder="1" applyAlignment="1" applyProtection="1">
      <alignment horizontal="center" wrapText="1"/>
      <protection locked="0"/>
    </xf>
    <xf numFmtId="0" fontId="0" fillId="11" borderId="38" xfId="0" applyFill="1" applyBorder="1" applyAlignment="1" applyProtection="1">
      <alignment horizontal="center" wrapText="1"/>
      <protection locked="0"/>
    </xf>
    <xf numFmtId="0" fontId="0" fillId="8" borderId="18" xfId="0" applyFill="1" applyBorder="1" applyAlignment="1">
      <alignment horizontal="center" vertical="center"/>
    </xf>
    <xf numFmtId="0" fontId="17" fillId="8" borderId="30" xfId="0" applyFont="1" applyFill="1" applyBorder="1" applyAlignment="1" applyProtection="1">
      <alignment horizontal="center" vertical="center" wrapText="1"/>
      <protection hidden="1"/>
    </xf>
    <xf numFmtId="0" fontId="0" fillId="8" borderId="20" xfId="0" applyFill="1" applyBorder="1" applyAlignment="1">
      <alignment horizontal="center" vertical="center"/>
    </xf>
    <xf numFmtId="171" fontId="0" fillId="11" borderId="54" xfId="1" applyNumberFormat="1" applyFont="1" applyFill="1" applyBorder="1" applyAlignment="1" applyProtection="1">
      <alignment horizontal="center" vertical="center"/>
      <protection locked="0"/>
    </xf>
    <xf numFmtId="171" fontId="0" fillId="11" borderId="55" xfId="1" applyNumberFormat="1" applyFont="1" applyFill="1" applyBorder="1" applyAlignment="1" applyProtection="1">
      <alignment horizontal="center" vertical="center"/>
      <protection locked="0"/>
    </xf>
    <xf numFmtId="43" fontId="50" fillId="6" borderId="25" xfId="1" applyFont="1" applyFill="1" applyBorder="1" applyAlignment="1" applyProtection="1">
      <alignment horizontal="left"/>
      <protection hidden="1"/>
    </xf>
    <xf numFmtId="43" fontId="50" fillId="6" borderId="26" xfId="1" applyFont="1" applyFill="1" applyBorder="1" applyAlignment="1" applyProtection="1">
      <alignment horizontal="left"/>
      <protection hidden="1"/>
    </xf>
    <xf numFmtId="43" fontId="50" fillId="6" borderId="27" xfId="1" applyFont="1" applyFill="1" applyBorder="1" applyAlignment="1" applyProtection="1">
      <alignment horizontal="left"/>
      <protection hidden="1"/>
    </xf>
    <xf numFmtId="43" fontId="50" fillId="6" borderId="0" xfId="1" applyFont="1" applyFill="1" applyBorder="1" applyAlignment="1" applyProtection="1">
      <alignment horizontal="left"/>
      <protection hidden="1"/>
    </xf>
    <xf numFmtId="0" fontId="41" fillId="8" borderId="35" xfId="0" applyFont="1" applyFill="1" applyBorder="1" applyAlignment="1" applyProtection="1">
      <alignment horizontal="center" vertical="center" wrapText="1"/>
      <protection hidden="1"/>
    </xf>
    <xf numFmtId="0" fontId="41" fillId="8" borderId="48" xfId="0" applyFont="1" applyFill="1" applyBorder="1" applyAlignment="1" applyProtection="1">
      <alignment horizontal="center" vertical="center" wrapText="1"/>
      <protection hidden="1"/>
    </xf>
    <xf numFmtId="0" fontId="76" fillId="0" borderId="17" xfId="12" applyFont="1" applyFill="1" applyBorder="1" applyAlignment="1" applyProtection="1">
      <alignment horizontal="center" vertical="center" wrapText="1"/>
      <protection locked="0"/>
    </xf>
    <xf numFmtId="0" fontId="76" fillId="0" borderId="53" xfId="12" applyFont="1" applyFill="1" applyBorder="1" applyAlignment="1" applyProtection="1">
      <alignment horizontal="center" vertical="center" wrapText="1"/>
      <protection locked="0"/>
    </xf>
    <xf numFmtId="0" fontId="76" fillId="0" borderId="21" xfId="12" applyFont="1" applyFill="1" applyBorder="1" applyAlignment="1" applyProtection="1">
      <alignment horizontal="center" vertical="center" wrapText="1"/>
      <protection locked="0"/>
    </xf>
    <xf numFmtId="0" fontId="76" fillId="0" borderId="31" xfId="12" applyFont="1" applyFill="1" applyBorder="1" applyAlignment="1" applyProtection="1">
      <alignment horizontal="center" vertical="center" wrapText="1"/>
      <protection locked="0"/>
    </xf>
    <xf numFmtId="0" fontId="50" fillId="6" borderId="25" xfId="0" applyFont="1" applyFill="1" applyBorder="1" applyAlignment="1" applyProtection="1">
      <alignment horizontal="left" wrapText="1"/>
      <protection hidden="1"/>
    </xf>
    <xf numFmtId="0" fontId="50" fillId="6" borderId="26" xfId="0" applyFont="1" applyFill="1" applyBorder="1" applyAlignment="1" applyProtection="1">
      <alignment horizontal="left"/>
      <protection hidden="1"/>
    </xf>
    <xf numFmtId="0" fontId="50" fillId="6" borderId="27" xfId="0" applyFont="1" applyFill="1" applyBorder="1" applyAlignment="1" applyProtection="1">
      <alignment horizontal="left"/>
      <protection hidden="1"/>
    </xf>
    <xf numFmtId="0" fontId="41" fillId="8" borderId="24" xfId="0" applyFont="1" applyFill="1" applyBorder="1" applyAlignment="1" applyProtection="1">
      <alignment horizontal="center"/>
      <protection hidden="1"/>
    </xf>
    <xf numFmtId="0" fontId="74" fillId="15" borderId="24" xfId="0" applyFont="1" applyFill="1" applyBorder="1" applyAlignment="1" applyProtection="1">
      <protection hidden="1"/>
    </xf>
    <xf numFmtId="0" fontId="74" fillId="15" borderId="38" xfId="0" applyFont="1" applyFill="1" applyBorder="1" applyAlignment="1" applyProtection="1">
      <protection hidden="1"/>
    </xf>
    <xf numFmtId="0" fontId="41" fillId="8" borderId="39" xfId="0" applyFont="1" applyFill="1" applyBorder="1" applyAlignment="1" applyProtection="1">
      <protection hidden="1"/>
    </xf>
    <xf numFmtId="0" fontId="41" fillId="8" borderId="24" xfId="0" applyFont="1" applyFill="1" applyBorder="1" applyAlignment="1" applyProtection="1">
      <alignment horizontal="center" vertical="center" wrapText="1"/>
      <protection hidden="1"/>
    </xf>
    <xf numFmtId="0" fontId="41" fillId="8" borderId="40" xfId="0" applyFont="1" applyFill="1" applyBorder="1" applyAlignment="1" applyProtection="1">
      <alignment horizontal="center" vertical="center" wrapText="1"/>
      <protection hidden="1"/>
    </xf>
    <xf numFmtId="0" fontId="48" fillId="8" borderId="21" xfId="4" applyFont="1" applyFill="1" applyBorder="1" applyAlignment="1" applyProtection="1">
      <alignment horizontal="center"/>
      <protection locked="0"/>
    </xf>
    <xf numFmtId="0" fontId="48" fillId="8" borderId="23" xfId="4" applyFont="1" applyFill="1" applyBorder="1" applyAlignment="1" applyProtection="1">
      <alignment horizontal="center"/>
      <protection locked="0"/>
    </xf>
    <xf numFmtId="0" fontId="48" fillId="8" borderId="41" xfId="4" applyFont="1" applyFill="1" applyBorder="1" applyAlignment="1" applyProtection="1">
      <alignment horizontal="center"/>
      <protection locked="0"/>
    </xf>
    <xf numFmtId="0" fontId="60" fillId="8" borderId="23" xfId="9" applyFont="1" applyFill="1" applyBorder="1" applyAlignment="1" applyProtection="1">
      <alignment horizontal="left" vertical="center"/>
      <protection locked="0"/>
    </xf>
    <xf numFmtId="0" fontId="61" fillId="8" borderId="23" xfId="4" applyFont="1" applyFill="1" applyBorder="1" applyAlignment="1" applyProtection="1">
      <alignment horizontal="left" vertical="center"/>
      <protection locked="0"/>
    </xf>
    <xf numFmtId="0" fontId="61" fillId="8" borderId="41" xfId="4" applyFont="1" applyFill="1" applyBorder="1" applyAlignment="1" applyProtection="1">
      <alignment horizontal="left" vertical="center"/>
      <protection locked="0"/>
    </xf>
    <xf numFmtId="0" fontId="14" fillId="0" borderId="0" xfId="4" applyAlignment="1" applyProtection="1">
      <alignment horizontal="center"/>
      <protection hidden="1"/>
    </xf>
    <xf numFmtId="0" fontId="43" fillId="0" borderId="0" xfId="4" applyFont="1" applyBorder="1" applyAlignment="1" applyProtection="1">
      <alignment horizontal="right" wrapText="1"/>
      <protection hidden="1"/>
    </xf>
    <xf numFmtId="0" fontId="47" fillId="8" borderId="19" xfId="4" applyFont="1" applyFill="1" applyBorder="1" applyAlignment="1" applyProtection="1">
      <alignment horizontal="center"/>
      <protection hidden="1"/>
    </xf>
    <xf numFmtId="0" fontId="47" fillId="8" borderId="0" xfId="4" applyFont="1" applyFill="1" applyBorder="1" applyAlignment="1" applyProtection="1">
      <alignment horizontal="center"/>
      <protection hidden="1"/>
    </xf>
    <xf numFmtId="0" fontId="47" fillId="8" borderId="20" xfId="4" applyFont="1" applyFill="1" applyBorder="1" applyAlignment="1" applyProtection="1">
      <alignment horizontal="center"/>
      <protection hidden="1"/>
    </xf>
    <xf numFmtId="43" fontId="73" fillId="8" borderId="52" xfId="10" applyNumberFormat="1" applyFont="1" applyFill="1" applyBorder="1"/>
    <xf numFmtId="0" fontId="45" fillId="8" borderId="19" xfId="4" applyFont="1" applyFill="1" applyBorder="1" applyAlignment="1" applyProtection="1">
      <alignment horizontal="center"/>
      <protection hidden="1"/>
    </xf>
    <xf numFmtId="0" fontId="45" fillId="8" borderId="0" xfId="4" applyFont="1" applyFill="1" applyBorder="1" applyAlignment="1" applyProtection="1">
      <alignment horizontal="center"/>
      <protection hidden="1"/>
    </xf>
    <xf numFmtId="0" fontId="45" fillId="8" borderId="20" xfId="4" applyFont="1" applyFill="1" applyBorder="1" applyAlignment="1" applyProtection="1">
      <alignment horizontal="center"/>
      <protection hidden="1"/>
    </xf>
    <xf numFmtId="0" fontId="14" fillId="12" borderId="24" xfId="4" applyFill="1" applyBorder="1" applyAlignment="1" applyProtection="1">
      <alignment horizontal="center"/>
      <protection locked="0"/>
    </xf>
    <xf numFmtId="0" fontId="14" fillId="12" borderId="16" xfId="4" applyFill="1" applyBorder="1" applyAlignment="1" applyProtection="1">
      <alignment horizontal="center"/>
      <protection locked="0"/>
    </xf>
    <xf numFmtId="0" fontId="14" fillId="12" borderId="40" xfId="4" applyFill="1" applyBorder="1" applyAlignment="1" applyProtection="1">
      <alignment horizontal="center"/>
      <protection locked="0"/>
    </xf>
    <xf numFmtId="172" fontId="2" fillId="12" borderId="24" xfId="4" applyNumberFormat="1" applyFont="1" applyFill="1" applyBorder="1" applyAlignment="1" applyProtection="1">
      <alignment horizontal="center" vertical="center" wrapText="1"/>
      <protection locked="0"/>
    </xf>
    <xf numFmtId="172" fontId="9" fillId="12" borderId="16" xfId="4" applyNumberFormat="1" applyFont="1" applyFill="1" applyBorder="1" applyAlignment="1" applyProtection="1">
      <alignment horizontal="center" vertical="center" wrapText="1"/>
      <protection locked="0"/>
    </xf>
    <xf numFmtId="172" fontId="9" fillId="12" borderId="40" xfId="4" applyNumberFormat="1" applyFont="1" applyFill="1" applyBorder="1" applyAlignment="1" applyProtection="1">
      <alignment horizontal="center" vertical="center" wrapText="1"/>
      <protection locked="0"/>
    </xf>
    <xf numFmtId="0" fontId="48" fillId="12" borderId="24" xfId="4" applyFont="1" applyFill="1" applyBorder="1" applyAlignment="1" applyProtection="1">
      <alignment horizontal="center"/>
      <protection locked="0"/>
    </xf>
    <xf numFmtId="0" fontId="48" fillId="12" borderId="16" xfId="4" applyFont="1" applyFill="1" applyBorder="1" applyAlignment="1" applyProtection="1">
      <alignment horizontal="center"/>
      <protection locked="0"/>
    </xf>
    <xf numFmtId="0" fontId="48" fillId="12" borderId="40" xfId="4" applyFont="1" applyFill="1" applyBorder="1" applyAlignment="1" applyProtection="1">
      <alignment horizontal="center"/>
      <protection locked="0"/>
    </xf>
    <xf numFmtId="14" fontId="48" fillId="12" borderId="24" xfId="4" applyNumberFormat="1" applyFont="1" applyFill="1" applyBorder="1" applyAlignment="1" applyProtection="1">
      <alignment horizontal="center"/>
      <protection locked="0"/>
    </xf>
    <xf numFmtId="0" fontId="2" fillId="12" borderId="24" xfId="4" applyFont="1" applyFill="1" applyBorder="1" applyAlignment="1" applyProtection="1">
      <alignment horizontal="center"/>
      <protection locked="0"/>
    </xf>
    <xf numFmtId="0" fontId="9" fillId="12" borderId="16" xfId="4" applyFont="1" applyFill="1" applyBorder="1" applyAlignment="1" applyProtection="1">
      <alignment horizontal="center"/>
      <protection locked="0"/>
    </xf>
    <xf numFmtId="0" fontId="12" fillId="12" borderId="24" xfId="4" applyFont="1" applyFill="1" applyBorder="1" applyAlignment="1" applyProtection="1">
      <alignment horizontal="center" vertical="center"/>
      <protection locked="0"/>
    </xf>
    <xf numFmtId="0" fontId="12" fillId="12" borderId="40" xfId="4" applyFont="1" applyFill="1" applyBorder="1" applyAlignment="1" applyProtection="1">
      <alignment horizontal="center" vertical="center"/>
      <protection locked="0"/>
    </xf>
    <xf numFmtId="0" fontId="64" fillId="0" borderId="0" xfId="4" applyFont="1" applyBorder="1" applyAlignment="1" applyProtection="1">
      <alignment horizontal="left" wrapText="1"/>
      <protection hidden="1"/>
    </xf>
    <xf numFmtId="0" fontId="44" fillId="0" borderId="0" xfId="4" applyFont="1" applyBorder="1" applyAlignment="1" applyProtection="1">
      <alignment horizontal="left" wrapText="1"/>
      <protection hidden="1"/>
    </xf>
    <xf numFmtId="0" fontId="44" fillId="0" borderId="29" xfId="4" applyFont="1" applyBorder="1" applyAlignment="1" applyProtection="1">
      <alignment horizontal="left" wrapText="1"/>
      <protection hidden="1"/>
    </xf>
    <xf numFmtId="14" fontId="13" fillId="0" borderId="23" xfId="6" applyNumberFormat="1" applyBorder="1" applyAlignment="1" applyProtection="1">
      <alignment horizontal="center"/>
      <protection hidden="1"/>
    </xf>
    <xf numFmtId="0" fontId="13" fillId="0" borderId="23" xfId="6" applyBorder="1" applyAlignment="1" applyProtection="1">
      <alignment horizontal="center"/>
      <protection hidden="1"/>
    </xf>
    <xf numFmtId="172" fontId="14" fillId="12" borderId="24" xfId="4" applyNumberFormat="1" applyFill="1" applyBorder="1" applyAlignment="1" applyProtection="1">
      <alignment horizontal="center"/>
      <protection locked="0"/>
    </xf>
    <xf numFmtId="172" fontId="14" fillId="12" borderId="16" xfId="4" applyNumberFormat="1" applyFill="1" applyBorder="1" applyAlignment="1" applyProtection="1">
      <alignment horizontal="center"/>
      <protection locked="0"/>
    </xf>
    <xf numFmtId="172" fontId="14" fillId="12" borderId="40" xfId="4" applyNumberFormat="1" applyFill="1" applyBorder="1" applyAlignment="1" applyProtection="1">
      <alignment horizontal="center"/>
      <protection locked="0"/>
    </xf>
    <xf numFmtId="0" fontId="47" fillId="0" borderId="25" xfId="4" applyFont="1" applyBorder="1" applyAlignment="1" applyProtection="1">
      <alignment horizontal="center"/>
      <protection hidden="1"/>
    </xf>
    <xf numFmtId="0" fontId="45" fillId="0" borderId="26" xfId="4" applyFont="1" applyBorder="1" applyAlignment="1" applyProtection="1">
      <alignment horizontal="center"/>
      <protection hidden="1"/>
    </xf>
    <xf numFmtId="0" fontId="45" fillId="0" borderId="27" xfId="4" applyFont="1" applyBorder="1" applyAlignment="1" applyProtection="1">
      <alignment horizontal="center"/>
      <protection hidden="1"/>
    </xf>
    <xf numFmtId="0" fontId="12" fillId="12" borderId="24" xfId="4" applyFont="1" applyFill="1" applyBorder="1" applyAlignment="1" applyProtection="1">
      <alignment horizontal="center"/>
      <protection locked="0"/>
    </xf>
    <xf numFmtId="0" fontId="12" fillId="12" borderId="16" xfId="4" applyFont="1" applyFill="1" applyBorder="1" applyAlignment="1" applyProtection="1">
      <alignment horizontal="center"/>
      <protection locked="0"/>
    </xf>
    <xf numFmtId="0" fontId="45" fillId="8" borderId="24" xfId="4" applyFont="1" applyFill="1" applyBorder="1" applyAlignment="1" applyProtection="1">
      <alignment horizontal="left" wrapText="1"/>
      <protection hidden="1"/>
    </xf>
    <xf numFmtId="0" fontId="45" fillId="8" borderId="16" xfId="4" applyFont="1" applyFill="1" applyBorder="1" applyAlignment="1" applyProtection="1">
      <alignment horizontal="left" wrapText="1"/>
      <protection hidden="1"/>
    </xf>
    <xf numFmtId="0" fontId="45" fillId="8" borderId="40" xfId="4" applyFont="1" applyFill="1" applyBorder="1" applyAlignment="1" applyProtection="1">
      <alignment horizontal="left" wrapText="1"/>
      <protection hidden="1"/>
    </xf>
    <xf numFmtId="0" fontId="48" fillId="8" borderId="24" xfId="4" applyFont="1" applyFill="1" applyBorder="1" applyAlignment="1" applyProtection="1">
      <alignment horizontal="left" vertical="top" wrapText="1"/>
      <protection hidden="1"/>
    </xf>
    <xf numFmtId="0" fontId="48" fillId="8" borderId="23" xfId="4" applyFont="1" applyFill="1" applyBorder="1" applyAlignment="1" applyProtection="1">
      <alignment horizontal="left" vertical="top" wrapText="1"/>
      <protection hidden="1"/>
    </xf>
    <xf numFmtId="0" fontId="48" fillId="8" borderId="16" xfId="4" applyFont="1" applyFill="1" applyBorder="1" applyAlignment="1" applyProtection="1">
      <alignment horizontal="left" vertical="top" wrapText="1"/>
      <protection hidden="1"/>
    </xf>
    <xf numFmtId="0" fontId="48" fillId="8" borderId="40" xfId="4" applyFont="1" applyFill="1" applyBorder="1" applyAlignment="1" applyProtection="1">
      <alignment horizontal="left" vertical="top" wrapText="1"/>
      <protection hidden="1"/>
    </xf>
    <xf numFmtId="0" fontId="63" fillId="0" borderId="24" xfId="4" applyFont="1" applyBorder="1" applyAlignment="1">
      <alignment horizontal="center" vertical="center"/>
    </xf>
    <xf numFmtId="0" fontId="63" fillId="0" borderId="16" xfId="4" applyFont="1" applyBorder="1" applyAlignment="1">
      <alignment horizontal="center" vertical="center"/>
    </xf>
    <xf numFmtId="0" fontId="63" fillId="0" borderId="40" xfId="4" applyFont="1" applyBorder="1" applyAlignment="1">
      <alignment horizontal="center" vertical="center"/>
    </xf>
    <xf numFmtId="0" fontId="63" fillId="0" borderId="24" xfId="4" applyFont="1" applyBorder="1" applyAlignment="1">
      <alignment horizontal="center" vertical="center" wrapText="1"/>
    </xf>
    <xf numFmtId="0" fontId="63" fillId="0" borderId="16" xfId="4" applyFont="1" applyBorder="1" applyAlignment="1">
      <alignment horizontal="center" vertical="center" wrapText="1"/>
    </xf>
    <xf numFmtId="0" fontId="63" fillId="0" borderId="40" xfId="4" applyFont="1" applyBorder="1" applyAlignment="1">
      <alignment horizontal="center" vertical="center" wrapText="1"/>
    </xf>
    <xf numFmtId="0" fontId="63" fillId="0" borderId="24" xfId="4" applyFont="1" applyBorder="1" applyAlignment="1" applyProtection="1">
      <alignment horizontal="center" vertical="center"/>
      <protection hidden="1"/>
    </xf>
    <xf numFmtId="0" fontId="63" fillId="0" borderId="40" xfId="4" applyFont="1" applyBorder="1" applyAlignment="1" applyProtection="1">
      <alignment horizontal="center" vertical="center"/>
      <protection hidden="1"/>
    </xf>
    <xf numFmtId="0" fontId="48" fillId="0" borderId="21" xfId="4" applyFont="1" applyBorder="1" applyAlignment="1" applyProtection="1">
      <alignment horizontal="left" vertical="center" wrapText="1"/>
      <protection hidden="1"/>
    </xf>
    <xf numFmtId="0" fontId="48" fillId="0" borderId="23" xfId="4" applyFont="1" applyBorder="1" applyAlignment="1" applyProtection="1">
      <alignment horizontal="left" vertical="center" wrapText="1"/>
      <protection hidden="1"/>
    </xf>
    <xf numFmtId="0" fontId="48" fillId="0" borderId="41" xfId="4" applyFont="1" applyBorder="1" applyAlignment="1" applyProtection="1">
      <alignment horizontal="left" vertical="center" wrapText="1"/>
      <protection hidden="1"/>
    </xf>
    <xf numFmtId="0" fontId="35" fillId="4" borderId="7" xfId="0" applyFont="1" applyFill="1" applyBorder="1" applyAlignment="1">
      <alignment horizontal="left" vertical="center" wrapText="1"/>
    </xf>
    <xf numFmtId="0" fontId="35" fillId="4" borderId="9" xfId="0" applyFont="1" applyFill="1" applyBorder="1" applyAlignment="1">
      <alignment horizontal="left" vertical="center" wrapText="1"/>
    </xf>
    <xf numFmtId="0" fontId="35" fillId="4" borderId="8" xfId="0" applyFont="1" applyFill="1" applyBorder="1" applyAlignment="1">
      <alignment horizontal="left" vertical="center" wrapText="1"/>
    </xf>
    <xf numFmtId="0" fontId="19" fillId="3" borderId="0" xfId="0" applyFont="1" applyFill="1" applyAlignment="1">
      <alignment horizontal="left" vertical="top" wrapText="1"/>
    </xf>
  </cellXfs>
  <cellStyles count="16">
    <cellStyle name="Bad" xfId="12" builtinId="27"/>
    <cellStyle name="Comma" xfId="1" builtinId="3"/>
    <cellStyle name="Comma 2" xfId="3"/>
    <cellStyle name="Comma 3" xfId="14"/>
    <cellStyle name="Currency" xfId="11" builtinId="4"/>
    <cellStyle name="Currency 2" xfId="5"/>
    <cellStyle name="Hyperlink" xfId="9" builtinId="8"/>
    <cellStyle name="Input" xfId="10" builtinId="20"/>
    <cellStyle name="Normal" xfId="0" builtinId="0"/>
    <cellStyle name="Normal 13" xfId="15"/>
    <cellStyle name="Normal 2" xfId="2"/>
    <cellStyle name="Normal 3" xfId="4"/>
    <cellStyle name="Normal 3 2" xfId="7"/>
    <cellStyle name="Normal 4" xfId="6"/>
    <cellStyle name="Normal 5" xfId="13"/>
    <cellStyle name="Percent 2" xfId="8"/>
  </cellStyles>
  <dxfs count="10">
    <dxf>
      <font>
        <color theme="5"/>
      </font>
      <fill>
        <patternFill>
          <fgColor theme="5" tint="0.39991454817346722"/>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99"/>
      <color rgb="FF00CC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0</xdr:row>
      <xdr:rowOff>60960</xdr:rowOff>
    </xdr:from>
    <xdr:to>
      <xdr:col>0</xdr:col>
      <xdr:colOff>2621280</xdr:colOff>
      <xdr:row>1</xdr:row>
      <xdr:rowOff>90278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60960"/>
          <a:ext cx="2529840" cy="326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333375</xdr:colOff>
      <xdr:row>1</xdr:row>
      <xdr:rowOff>19050</xdr:rowOff>
    </xdr:to>
    <xdr:pic>
      <xdr:nvPicPr>
        <xdr:cNvPr id="2" name="Picture 1" descr="LOGOS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193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anl.gov/careers/employees-retirees/new-hires/benefit-options/index.php" TargetMode="External"/><Relationship Id="rId1" Type="http://schemas.openxmlformats.org/officeDocument/2006/relationships/hyperlink" Target="http://phonebook-y.lanl.gov/phonebook.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rr-desk@lanl.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showRowColHeaders="0" workbookViewId="0">
      <selection activeCell="B6" sqref="B6:G6"/>
    </sheetView>
  </sheetViews>
  <sheetFormatPr defaultRowHeight="15.75" x14ac:dyDescent="0.25"/>
  <cols>
    <col min="3" max="3" width="21.5" customWidth="1"/>
  </cols>
  <sheetData>
    <row r="1" spans="1:9" ht="23.25" x14ac:dyDescent="0.35">
      <c r="A1" s="405" t="s">
        <v>237</v>
      </c>
      <c r="B1" s="405"/>
      <c r="C1" s="405"/>
      <c r="D1" s="405"/>
      <c r="E1" s="405"/>
      <c r="F1" s="405"/>
      <c r="G1" s="405"/>
    </row>
    <row r="2" spans="1:9" ht="11.45" customHeight="1" x14ac:dyDescent="0.25"/>
    <row r="3" spans="1:9" ht="84" customHeight="1" x14ac:dyDescent="0.25">
      <c r="A3" s="404" t="s">
        <v>126</v>
      </c>
      <c r="B3" s="404"/>
      <c r="C3" s="404"/>
      <c r="D3" s="404"/>
      <c r="E3" s="404"/>
      <c r="F3" s="404"/>
      <c r="G3" s="404"/>
      <c r="H3" s="91"/>
      <c r="I3" s="91"/>
    </row>
    <row r="4" spans="1:9" ht="15.6" customHeight="1" x14ac:dyDescent="0.25">
      <c r="A4" s="104"/>
      <c r="B4" s="407" t="s">
        <v>124</v>
      </c>
      <c r="C4" s="407"/>
      <c r="D4" s="407"/>
      <c r="E4" s="407"/>
      <c r="F4" s="104"/>
      <c r="G4" s="104"/>
    </row>
    <row r="5" spans="1:9" ht="84" customHeight="1" x14ac:dyDescent="0.25">
      <c r="A5" s="92">
        <v>1</v>
      </c>
      <c r="B5" s="404" t="s">
        <v>241</v>
      </c>
      <c r="C5" s="404"/>
      <c r="D5" s="404"/>
      <c r="E5" s="404"/>
      <c r="F5" s="404"/>
      <c r="G5" s="404"/>
      <c r="H5" s="90"/>
      <c r="I5" s="90"/>
    </row>
    <row r="6" spans="1:9" ht="79.150000000000006" customHeight="1" x14ac:dyDescent="0.25">
      <c r="A6" s="92">
        <v>2</v>
      </c>
      <c r="B6" s="404" t="s">
        <v>240</v>
      </c>
      <c r="C6" s="404"/>
      <c r="D6" s="404"/>
      <c r="E6" s="404"/>
      <c r="F6" s="404"/>
      <c r="G6" s="404"/>
      <c r="H6" s="90"/>
      <c r="I6" s="90"/>
    </row>
    <row r="7" spans="1:9" ht="82.15" customHeight="1" x14ac:dyDescent="0.25">
      <c r="A7" s="92">
        <v>3</v>
      </c>
      <c r="B7" s="404" t="s">
        <v>211</v>
      </c>
      <c r="C7" s="404"/>
      <c r="D7" s="404"/>
      <c r="E7" s="404"/>
      <c r="F7" s="404"/>
      <c r="G7" s="404"/>
    </row>
    <row r="8" spans="1:9" ht="38.450000000000003" customHeight="1" x14ac:dyDescent="0.25">
      <c r="A8" s="92">
        <v>4</v>
      </c>
      <c r="B8" s="404" t="s">
        <v>123</v>
      </c>
      <c r="C8" s="404"/>
      <c r="D8" s="404"/>
      <c r="E8" s="404"/>
      <c r="F8" s="404"/>
      <c r="G8" s="404"/>
    </row>
    <row r="9" spans="1:9" ht="46.15" customHeight="1" x14ac:dyDescent="0.25">
      <c r="A9" s="92">
        <v>5</v>
      </c>
      <c r="B9" s="404" t="s">
        <v>236</v>
      </c>
      <c r="C9" s="404"/>
      <c r="D9" s="404"/>
      <c r="E9" s="404"/>
      <c r="F9" s="404"/>
      <c r="G9" s="404"/>
    </row>
    <row r="10" spans="1:9" ht="100.15" customHeight="1" x14ac:dyDescent="0.25">
      <c r="A10" s="103"/>
      <c r="B10" s="404"/>
      <c r="C10" s="404"/>
      <c r="D10" s="404"/>
      <c r="E10" s="404"/>
      <c r="F10" s="404"/>
      <c r="G10" s="404"/>
    </row>
    <row r="11" spans="1:9" s="110" customFormat="1" ht="33" customHeight="1" x14ac:dyDescent="0.25">
      <c r="A11" s="109"/>
      <c r="B11" s="406"/>
      <c r="C11" s="406"/>
      <c r="D11" s="406"/>
      <c r="E11" s="406"/>
      <c r="F11" s="406"/>
      <c r="G11" s="406"/>
    </row>
    <row r="12" spans="1:9" ht="32.450000000000003" customHeight="1" x14ac:dyDescent="0.25">
      <c r="A12" s="92"/>
      <c r="B12" s="404"/>
      <c r="C12" s="404"/>
      <c r="D12" s="404"/>
      <c r="E12" s="404"/>
      <c r="F12" s="404"/>
      <c r="G12" s="404"/>
    </row>
    <row r="13" spans="1:9" ht="32.450000000000003" customHeight="1" x14ac:dyDescent="0.25">
      <c r="A13" s="92"/>
      <c r="B13" s="404"/>
      <c r="C13" s="404"/>
      <c r="D13" s="404"/>
      <c r="E13" s="404"/>
      <c r="F13" s="404"/>
      <c r="G13" s="404"/>
    </row>
    <row r="14" spans="1:9" ht="32.450000000000003" customHeight="1" x14ac:dyDescent="0.25">
      <c r="A14" s="92"/>
      <c r="B14" s="404"/>
      <c r="C14" s="404"/>
      <c r="D14" s="404"/>
      <c r="E14" s="404"/>
      <c r="F14" s="404"/>
      <c r="G14" s="404"/>
    </row>
    <row r="15" spans="1:9" ht="32.450000000000003" customHeight="1" x14ac:dyDescent="0.25">
      <c r="A15" s="92"/>
      <c r="B15" s="403"/>
      <c r="C15" s="403"/>
      <c r="D15" s="403"/>
      <c r="E15" s="403"/>
      <c r="F15" s="403"/>
      <c r="G15" s="403"/>
    </row>
    <row r="16" spans="1:9" ht="32.450000000000003" customHeight="1" x14ac:dyDescent="0.25">
      <c r="A16" s="92"/>
      <c r="B16" s="403"/>
      <c r="C16" s="403"/>
      <c r="D16" s="403"/>
      <c r="E16" s="403"/>
      <c r="F16" s="403"/>
      <c r="G16" s="403"/>
    </row>
    <row r="17" spans="1:7" ht="32.450000000000003" customHeight="1" x14ac:dyDescent="0.25">
      <c r="A17" s="92"/>
      <c r="B17" s="403"/>
      <c r="C17" s="403"/>
      <c r="D17" s="403"/>
      <c r="E17" s="403"/>
      <c r="F17" s="403"/>
      <c r="G17" s="403"/>
    </row>
    <row r="18" spans="1:7" ht="32.450000000000003" customHeight="1" x14ac:dyDescent="0.25">
      <c r="A18" s="92"/>
      <c r="B18" s="403"/>
      <c r="C18" s="403"/>
      <c r="D18" s="403"/>
      <c r="E18" s="403"/>
      <c r="F18" s="403"/>
      <c r="G18" s="403"/>
    </row>
    <row r="19" spans="1:7" ht="32.450000000000003" customHeight="1" x14ac:dyDescent="0.25">
      <c r="A19" s="92"/>
      <c r="B19" s="403"/>
      <c r="C19" s="403"/>
      <c r="D19" s="403"/>
      <c r="E19" s="403"/>
      <c r="F19" s="403"/>
      <c r="G19" s="403"/>
    </row>
    <row r="20" spans="1:7" x14ac:dyDescent="0.25">
      <c r="A20" s="93"/>
      <c r="B20" s="93"/>
      <c r="C20" s="93"/>
      <c r="D20" s="93"/>
      <c r="E20" s="93"/>
      <c r="F20" s="93"/>
      <c r="G20" s="93"/>
    </row>
  </sheetData>
  <sheetProtection selectLockedCells="1"/>
  <mergeCells count="18">
    <mergeCell ref="B12:G12"/>
    <mergeCell ref="A1:G1"/>
    <mergeCell ref="B5:G5"/>
    <mergeCell ref="B6:G6"/>
    <mergeCell ref="B7:G7"/>
    <mergeCell ref="B8:G8"/>
    <mergeCell ref="B9:G9"/>
    <mergeCell ref="B11:G11"/>
    <mergeCell ref="A3:G3"/>
    <mergeCell ref="B10:G10"/>
    <mergeCell ref="B4:E4"/>
    <mergeCell ref="B19:G19"/>
    <mergeCell ref="B13:G13"/>
    <mergeCell ref="B14:G14"/>
    <mergeCell ref="B15:G15"/>
    <mergeCell ref="B16:G16"/>
    <mergeCell ref="B17:G17"/>
    <mergeCell ref="B18:G18"/>
  </mergeCells>
  <hyperlinks>
    <hyperlink ref="B4:D4" r:id="rId1" display="Click here to access New Hire website"/>
    <hyperlink ref="B4:E4" r:id="rId2" display="Click to access New Hire websit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9"/>
  <sheetViews>
    <sheetView topLeftCell="A4" workbookViewId="0">
      <selection activeCell="E14" sqref="E14"/>
    </sheetView>
  </sheetViews>
  <sheetFormatPr defaultRowHeight="15.75" x14ac:dyDescent="0.25"/>
  <cols>
    <col min="1" max="1" width="91.125" bestFit="1" customWidth="1"/>
    <col min="3" max="3" width="8.875" customWidth="1"/>
    <col min="4" max="4" width="15.125" customWidth="1"/>
    <col min="11" max="11" width="19.375" customWidth="1"/>
  </cols>
  <sheetData>
    <row r="1" spans="1:11" ht="15.6" customHeight="1" x14ac:dyDescent="0.25">
      <c r="A1" s="37" t="s">
        <v>38</v>
      </c>
      <c r="B1" s="36"/>
      <c r="C1" s="36"/>
      <c r="D1" s="36"/>
      <c r="E1" s="36"/>
      <c r="K1" s="141" t="s">
        <v>44</v>
      </c>
    </row>
    <row r="2" spans="1:11" x14ac:dyDescent="0.25">
      <c r="A2" s="37" t="s">
        <v>39</v>
      </c>
      <c r="B2" s="36"/>
      <c r="C2" s="36"/>
      <c r="D2" s="36"/>
      <c r="E2" s="36"/>
      <c r="K2" s="141" t="s">
        <v>156</v>
      </c>
    </row>
    <row r="3" spans="1:11" ht="15.6" customHeight="1" x14ac:dyDescent="0.25">
      <c r="A3" s="37" t="s">
        <v>40</v>
      </c>
      <c r="B3" s="36"/>
      <c r="C3" s="36"/>
      <c r="D3" s="36"/>
      <c r="E3" s="36"/>
      <c r="K3" s="143" t="s">
        <v>157</v>
      </c>
    </row>
    <row r="4" spans="1:11" x14ac:dyDescent="0.25">
      <c r="A4" s="38" t="s">
        <v>41</v>
      </c>
      <c r="B4" s="36"/>
      <c r="C4" s="36"/>
      <c r="D4" s="36"/>
      <c r="E4" s="36"/>
      <c r="K4" s="142" t="s">
        <v>58</v>
      </c>
    </row>
    <row r="5" spans="1:11" x14ac:dyDescent="0.25">
      <c r="A5" s="38" t="s">
        <v>42</v>
      </c>
      <c r="B5" s="36"/>
      <c r="C5" s="36"/>
      <c r="D5" s="36"/>
      <c r="E5" s="36"/>
    </row>
    <row r="6" spans="1:11" x14ac:dyDescent="0.25">
      <c r="A6" s="522" t="s">
        <v>43</v>
      </c>
      <c r="B6" s="523"/>
      <c r="C6" s="523"/>
      <c r="D6" s="524"/>
      <c r="E6" s="36"/>
    </row>
    <row r="7" spans="1:11" ht="51" customHeight="1" x14ac:dyDescent="0.25">
      <c r="B7" s="231" t="s">
        <v>44</v>
      </c>
      <c r="C7" s="342" t="s">
        <v>156</v>
      </c>
      <c r="D7" s="39" t="s">
        <v>157</v>
      </c>
      <c r="E7" s="39" t="s">
        <v>58</v>
      </c>
    </row>
    <row r="8" spans="1:11" ht="15.6" customHeight="1" thickBot="1" x14ac:dyDescent="0.3">
      <c r="A8" s="351">
        <v>50000</v>
      </c>
      <c r="B8" s="224">
        <v>0.35</v>
      </c>
      <c r="C8" s="224">
        <v>0.44</v>
      </c>
      <c r="D8" s="224">
        <v>0.56999999999999995</v>
      </c>
      <c r="E8" s="36">
        <v>0</v>
      </c>
    </row>
    <row r="9" spans="1:11" ht="15.6" customHeight="1" thickBot="1" x14ac:dyDescent="0.3">
      <c r="A9" s="351">
        <v>100000</v>
      </c>
      <c r="B9" s="224">
        <v>0.7</v>
      </c>
      <c r="C9" s="224">
        <v>0.87</v>
      </c>
      <c r="D9" s="224">
        <v>1.1299999999999999</v>
      </c>
      <c r="E9" s="36">
        <v>0</v>
      </c>
    </row>
    <row r="10" spans="1:11" ht="16.5" thickBot="1" x14ac:dyDescent="0.3">
      <c r="A10" s="351">
        <v>200000</v>
      </c>
      <c r="B10" s="224">
        <v>1.39</v>
      </c>
      <c r="C10" s="224">
        <v>1.74</v>
      </c>
      <c r="D10" s="224">
        <v>2.2599999999999998</v>
      </c>
      <c r="E10" s="36">
        <v>0</v>
      </c>
    </row>
    <row r="11" spans="1:11" ht="16.5" thickBot="1" x14ac:dyDescent="0.3">
      <c r="A11" s="351">
        <v>300000</v>
      </c>
      <c r="B11" s="224">
        <v>2.09</v>
      </c>
      <c r="C11" s="224">
        <v>2.61</v>
      </c>
      <c r="D11" s="224">
        <v>3.39</v>
      </c>
      <c r="E11" s="36">
        <v>0</v>
      </c>
    </row>
    <row r="12" spans="1:11" ht="16.5" thickBot="1" x14ac:dyDescent="0.3">
      <c r="A12" s="351">
        <v>400000</v>
      </c>
      <c r="B12" s="224">
        <v>2.78</v>
      </c>
      <c r="C12" s="224">
        <v>3.48</v>
      </c>
      <c r="D12" s="224">
        <v>4.5199999999999996</v>
      </c>
      <c r="E12" s="36">
        <v>0</v>
      </c>
    </row>
    <row r="13" spans="1:11" ht="16.5" thickBot="1" x14ac:dyDescent="0.3">
      <c r="A13" s="352">
        <v>500000</v>
      </c>
      <c r="B13" s="224">
        <v>3.48</v>
      </c>
      <c r="C13" s="224">
        <v>4.3499999999999996</v>
      </c>
      <c r="D13" s="224">
        <v>5.65</v>
      </c>
      <c r="E13" s="36">
        <v>0</v>
      </c>
    </row>
    <row r="14" spans="1:11" ht="16.5" thickBot="1" x14ac:dyDescent="0.3">
      <c r="A14" s="352" t="s">
        <v>68</v>
      </c>
      <c r="B14" s="224">
        <v>0</v>
      </c>
      <c r="C14" s="224">
        <v>0</v>
      </c>
      <c r="D14" s="224">
        <v>0</v>
      </c>
      <c r="E14" s="36">
        <v>0</v>
      </c>
    </row>
    <row r="15" spans="1:11" x14ac:dyDescent="0.25">
      <c r="A15" s="40" t="s">
        <v>46</v>
      </c>
      <c r="B15" s="36"/>
      <c r="C15" s="36"/>
      <c r="D15" s="36"/>
      <c r="E15" s="36"/>
    </row>
    <row r="16" spans="1:11" x14ac:dyDescent="0.25">
      <c r="A16" s="525"/>
      <c r="B16" s="525"/>
      <c r="C16" s="41" t="s">
        <v>47</v>
      </c>
      <c r="D16" s="36"/>
      <c r="E16" s="36"/>
    </row>
    <row r="17" spans="1:5" x14ac:dyDescent="0.25">
      <c r="A17" s="232" t="s">
        <v>48</v>
      </c>
      <c r="B17" s="233" t="s">
        <v>49</v>
      </c>
      <c r="C17" s="43" t="s">
        <v>50</v>
      </c>
      <c r="D17" s="36"/>
      <c r="E17" s="36"/>
    </row>
    <row r="18" spans="1:5" x14ac:dyDescent="0.25">
      <c r="A18" s="232" t="s">
        <v>51</v>
      </c>
      <c r="B18" s="233" t="s">
        <v>52</v>
      </c>
      <c r="C18" s="42" t="s">
        <v>53</v>
      </c>
      <c r="D18" s="36"/>
      <c r="E18" s="36"/>
    </row>
    <row r="19" spans="1:5" x14ac:dyDescent="0.25">
      <c r="A19" s="232" t="s">
        <v>54</v>
      </c>
      <c r="B19" s="233" t="s">
        <v>50</v>
      </c>
      <c r="C19" s="42" t="s">
        <v>53</v>
      </c>
      <c r="D19" s="36"/>
      <c r="E19" s="36"/>
    </row>
  </sheetData>
  <mergeCells count="2">
    <mergeCell ref="A6:D6"/>
    <mergeCell ref="A16:B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6" sqref="E6"/>
    </sheetView>
  </sheetViews>
  <sheetFormatPr defaultRowHeight="15.75" x14ac:dyDescent="0.25"/>
  <cols>
    <col min="1" max="1" width="19.625" bestFit="1" customWidth="1"/>
  </cols>
  <sheetData>
    <row r="1" spans="1:5" x14ac:dyDescent="0.25">
      <c r="A1" t="s">
        <v>69</v>
      </c>
      <c r="B1" t="s">
        <v>70</v>
      </c>
      <c r="C1" s="9" t="s">
        <v>12</v>
      </c>
      <c r="D1">
        <f>+IF('Employee Input'!$B$8=C1,1,0)</f>
        <v>0</v>
      </c>
    </row>
    <row r="2" spans="1:5" x14ac:dyDescent="0.25">
      <c r="A2" s="228" t="s">
        <v>201</v>
      </c>
      <c r="B2">
        <v>25000</v>
      </c>
      <c r="C2" s="9" t="s">
        <v>16</v>
      </c>
      <c r="D2">
        <f>+IF('Employee Input'!$B$8='Family Info'!C2,1,0)</f>
        <v>0</v>
      </c>
    </row>
    <row r="3" spans="1:5" x14ac:dyDescent="0.25">
      <c r="A3" s="80"/>
      <c r="B3">
        <v>50000</v>
      </c>
      <c r="C3" s="9" t="s">
        <v>13</v>
      </c>
      <c r="D3">
        <f>+IF('Employee Input'!$B$8='Family Info'!C3,1,0)</f>
        <v>0</v>
      </c>
    </row>
    <row r="4" spans="1:5" x14ac:dyDescent="0.25">
      <c r="A4" s="80"/>
      <c r="B4">
        <v>75000</v>
      </c>
      <c r="C4" s="9" t="s">
        <v>2</v>
      </c>
      <c r="D4">
        <f>+IF('Employee Input'!$B$8='Family Info'!C4,1,0)</f>
        <v>0</v>
      </c>
    </row>
    <row r="5" spans="1:5" x14ac:dyDescent="0.25">
      <c r="B5">
        <v>100000</v>
      </c>
      <c r="C5" s="9" t="s">
        <v>3</v>
      </c>
      <c r="D5">
        <f>+IF('Employee Input'!$B$8='Family Info'!C5,1,0)</f>
        <v>0</v>
      </c>
    </row>
    <row r="6" spans="1:5" x14ac:dyDescent="0.25">
      <c r="B6">
        <v>125000</v>
      </c>
      <c r="C6" s="9" t="s">
        <v>4</v>
      </c>
      <c r="D6">
        <f>+IF('Employee Input'!$B$8='Family Info'!C6,1,0)</f>
        <v>0</v>
      </c>
      <c r="E6">
        <f>SUM(D1:D6)</f>
        <v>0</v>
      </c>
    </row>
    <row r="7" spans="1:5" x14ac:dyDescent="0.25">
      <c r="B7">
        <v>150000</v>
      </c>
      <c r="C7" s="9" t="s">
        <v>5</v>
      </c>
      <c r="D7">
        <f>+IF('Employee Input'!$B$8='Family Info'!C7,1,0)</f>
        <v>0</v>
      </c>
    </row>
    <row r="8" spans="1:5" x14ac:dyDescent="0.25">
      <c r="B8">
        <v>175000</v>
      </c>
      <c r="C8" s="9" t="s">
        <v>6</v>
      </c>
      <c r="D8">
        <f>+IF('Employee Input'!$B$8='Family Info'!C8,1,0)</f>
        <v>0</v>
      </c>
    </row>
    <row r="9" spans="1:5" x14ac:dyDescent="0.25">
      <c r="B9">
        <v>200000</v>
      </c>
      <c r="C9" s="9" t="s">
        <v>7</v>
      </c>
      <c r="D9">
        <f>+IF('Employee Input'!$B$8='Family Info'!C9,1,0)</f>
        <v>0</v>
      </c>
    </row>
    <row r="10" spans="1:5" x14ac:dyDescent="0.25">
      <c r="C10" s="9" t="s">
        <v>8</v>
      </c>
      <c r="D10">
        <f>+IF('Employee Input'!$B$8='Family Info'!C10,1,0)</f>
        <v>0</v>
      </c>
    </row>
    <row r="11" spans="1:5" x14ac:dyDescent="0.25">
      <c r="C11" s="9" t="s">
        <v>14</v>
      </c>
      <c r="D11">
        <f>+IF('Employee Input'!$B$8='Family Info'!C11,1,0)</f>
        <v>0</v>
      </c>
    </row>
    <row r="12" spans="1:5" x14ac:dyDescent="0.25">
      <c r="C12" s="9" t="s">
        <v>15</v>
      </c>
      <c r="D12">
        <f>+IF('Employee Input'!$B$8='Family Info'!C12,1,0)</f>
        <v>0</v>
      </c>
      <c r="E12">
        <f>SUM(D7:D13)</f>
        <v>0</v>
      </c>
    </row>
    <row r="13" spans="1:5" x14ac:dyDescent="0.25">
      <c r="C13" s="12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1:A2"/>
    </sheetView>
  </sheetViews>
  <sheetFormatPr defaultRowHeight="15.75" x14ac:dyDescent="0.25"/>
  <sheetData>
    <row r="1" spans="1:1" x14ac:dyDescent="0.25">
      <c r="A1" s="110" t="s">
        <v>99</v>
      </c>
    </row>
    <row r="2" spans="1:1" x14ac:dyDescent="0.25">
      <c r="A2" s="110"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I62"/>
  <sheetViews>
    <sheetView tabSelected="1" showRuler="0" zoomScaleNormal="100" workbookViewId="0">
      <selection activeCell="D29" sqref="D29:E29"/>
    </sheetView>
  </sheetViews>
  <sheetFormatPr defaultColWidth="8.75" defaultRowHeight="15.75" x14ac:dyDescent="0.25"/>
  <cols>
    <col min="1" max="1" width="42.25" style="52" customWidth="1"/>
    <col min="2" max="2" width="11" style="54" customWidth="1"/>
    <col min="3" max="3" width="17" style="52" customWidth="1"/>
    <col min="4" max="4" width="12.125" style="54" customWidth="1"/>
    <col min="5" max="5" width="14.75" style="52" customWidth="1"/>
    <col min="6" max="6" width="8.75" style="52"/>
    <col min="7" max="7" width="18.875" style="53" bestFit="1" customWidth="1"/>
    <col min="8" max="8" width="8.75" style="52"/>
    <col min="9" max="9" width="13.875" style="52" bestFit="1" customWidth="1"/>
    <col min="10" max="16384" width="8.75" style="52"/>
  </cols>
  <sheetData>
    <row r="1" spans="1:9" ht="23.25" x14ac:dyDescent="0.35">
      <c r="A1" s="54"/>
      <c r="B1" s="381" t="s">
        <v>246</v>
      </c>
      <c r="C1" s="54"/>
      <c r="E1" s="54"/>
    </row>
    <row r="2" spans="1:9" x14ac:dyDescent="0.25">
      <c r="A2" s="54"/>
      <c r="B2" s="385"/>
      <c r="C2" s="54"/>
      <c r="E2" s="54"/>
    </row>
    <row r="3" spans="1:9" ht="25.15" customHeight="1" thickBot="1" x14ac:dyDescent="0.3">
      <c r="A3" s="54"/>
      <c r="C3" s="54"/>
      <c r="E3" s="54"/>
    </row>
    <row r="4" spans="1:9" ht="17.25" hidden="1" customHeight="1" thickBot="1" x14ac:dyDescent="0.4">
      <c r="A4" s="132" t="s">
        <v>125</v>
      </c>
      <c r="B4" s="421"/>
      <c r="C4" s="418"/>
      <c r="D4" s="135"/>
      <c r="E4" s="136"/>
    </row>
    <row r="5" spans="1:9" ht="17.25" hidden="1" customHeight="1" thickBot="1" x14ac:dyDescent="0.4">
      <c r="A5" s="133" t="s">
        <v>57</v>
      </c>
      <c r="B5" s="418"/>
      <c r="C5" s="418"/>
      <c r="D5" s="137"/>
      <c r="E5" s="138"/>
    </row>
    <row r="6" spans="1:9" ht="16.5" thickBot="1" x14ac:dyDescent="0.3">
      <c r="A6" s="133" t="s">
        <v>213</v>
      </c>
      <c r="B6" s="418"/>
      <c r="C6" s="418"/>
      <c r="D6" s="139"/>
      <c r="E6" s="138"/>
      <c r="F6" s="53"/>
      <c r="G6" s="52"/>
      <c r="H6" s="60"/>
    </row>
    <row r="7" spans="1:9" ht="16.5" thickBot="1" x14ac:dyDescent="0.3">
      <c r="A7" s="386" t="s">
        <v>232</v>
      </c>
      <c r="B7" s="419">
        <v>26</v>
      </c>
      <c r="C7" s="420"/>
      <c r="D7" s="139"/>
      <c r="E7" s="138"/>
      <c r="F7" s="53"/>
      <c r="G7" s="52"/>
      <c r="H7" s="60"/>
    </row>
    <row r="8" spans="1:9" ht="52.5" thickBot="1" x14ac:dyDescent="0.3">
      <c r="A8" s="134" t="s">
        <v>212</v>
      </c>
      <c r="B8" s="418"/>
      <c r="C8" s="418"/>
      <c r="D8" s="370"/>
      <c r="E8" s="369" t="s">
        <v>234</v>
      </c>
      <c r="I8" s="60"/>
    </row>
    <row r="9" spans="1:9" ht="16.5" thickBot="1" x14ac:dyDescent="0.3">
      <c r="A9" s="183" t="s">
        <v>202</v>
      </c>
      <c r="B9" s="418"/>
      <c r="C9" s="418"/>
      <c r="D9" s="368"/>
      <c r="E9" s="138"/>
      <c r="I9" s="60"/>
    </row>
    <row r="10" spans="1:9" ht="30" customHeight="1" x14ac:dyDescent="0.25">
      <c r="A10" s="105" t="s">
        <v>114</v>
      </c>
      <c r="B10" s="106"/>
      <c r="C10" s="107" t="s">
        <v>72</v>
      </c>
      <c r="D10" s="424" t="s">
        <v>64</v>
      </c>
      <c r="E10" s="425"/>
      <c r="I10" s="61"/>
    </row>
    <row r="11" spans="1:9" x14ac:dyDescent="0.25">
      <c r="A11" s="118" t="s">
        <v>65</v>
      </c>
      <c r="B11" s="119"/>
      <c r="C11" s="256" t="s">
        <v>58</v>
      </c>
      <c r="D11" s="426"/>
      <c r="E11" s="427"/>
    </row>
    <row r="12" spans="1:9" x14ac:dyDescent="0.25">
      <c r="A12" s="432" t="s">
        <v>229</v>
      </c>
      <c r="B12" s="433"/>
      <c r="C12" s="257"/>
      <c r="D12" s="434" t="str">
        <f>IF(C11="HDHP","Not eligible for HCRA (FSA)","HDHP enrollees only")</f>
        <v>HDHP enrollees only</v>
      </c>
      <c r="E12" s="435"/>
    </row>
    <row r="13" spans="1:9" x14ac:dyDescent="0.25">
      <c r="A13" s="428" t="s">
        <v>66</v>
      </c>
      <c r="B13" s="429"/>
      <c r="C13" s="258" t="s">
        <v>58</v>
      </c>
      <c r="D13" s="426"/>
      <c r="E13" s="427"/>
    </row>
    <row r="14" spans="1:9" x14ac:dyDescent="0.25">
      <c r="A14" s="430" t="s">
        <v>143</v>
      </c>
      <c r="B14" s="431"/>
      <c r="C14" s="259" t="s">
        <v>58</v>
      </c>
      <c r="D14" s="426"/>
      <c r="E14" s="427"/>
    </row>
    <row r="15" spans="1:9" x14ac:dyDescent="0.25">
      <c r="A15" s="236" t="s">
        <v>142</v>
      </c>
      <c r="B15" s="237"/>
      <c r="C15" s="256" t="s">
        <v>58</v>
      </c>
      <c r="D15" s="436"/>
      <c r="E15" s="437"/>
    </row>
    <row r="16" spans="1:9" s="62" customFormat="1" ht="15.6" customHeight="1" x14ac:dyDescent="0.25">
      <c r="A16" s="120" t="s">
        <v>219</v>
      </c>
      <c r="B16" s="121"/>
      <c r="C16" s="260" t="s">
        <v>68</v>
      </c>
      <c r="D16" s="422"/>
      <c r="E16" s="423"/>
      <c r="G16" s="63"/>
    </row>
    <row r="17" spans="1:9" x14ac:dyDescent="0.25">
      <c r="A17" s="408" t="s">
        <v>238</v>
      </c>
      <c r="B17" s="409"/>
      <c r="C17" s="259" t="s">
        <v>141</v>
      </c>
      <c r="D17" s="124">
        <f>+IF(C17="waive",0,+IF(C17="",0,MIN((B6/52)*0.7,2500)))</f>
        <v>0</v>
      </c>
      <c r="E17" s="125" t="str">
        <f>+IF(C17="waive","",IF(C17&gt;0,"/week",""))</f>
        <v>/week</v>
      </c>
    </row>
    <row r="18" spans="1:9" x14ac:dyDescent="0.25">
      <c r="A18" s="240" t="s">
        <v>243</v>
      </c>
      <c r="B18" s="238"/>
      <c r="C18" s="259" t="s">
        <v>139</v>
      </c>
      <c r="D18" s="124">
        <f>+IF(C18="waive",0,+IF(C18="",0,MIN((B6/12)*0.5,10000)))</f>
        <v>0</v>
      </c>
      <c r="E18" s="125" t="str">
        <f>+IF(C18="waive","",IF(C18&gt;0,"/month",""))</f>
        <v>/month</v>
      </c>
    </row>
    <row r="19" spans="1:9" x14ac:dyDescent="0.25">
      <c r="A19" s="118" t="s">
        <v>235</v>
      </c>
      <c r="B19" s="122"/>
      <c r="C19" s="256" t="s">
        <v>58</v>
      </c>
      <c r="D19" s="126" t="str">
        <f>IF(AND(C19&gt;0,C19&lt;&gt;"Waive"),MIN(1500000,(C19*ROUNDUP(B6,-3))),"")</f>
        <v/>
      </c>
      <c r="E19" s="239" t="str">
        <f>+IF(C19="waive","",IF(C19&gt;3,"if approved",""))</f>
        <v/>
      </c>
    </row>
    <row r="20" spans="1:9" x14ac:dyDescent="0.25">
      <c r="A20" s="357" t="str">
        <f>+IF(C19="waive","",IF(C19&gt;3,"3x is guaranteed issue for new hires only, other coverage increases require EOI (Evidence of Insurability)",""))</f>
        <v/>
      </c>
      <c r="B20" s="358"/>
      <c r="C20" s="358"/>
      <c r="D20" s="358"/>
      <c r="E20" s="359"/>
    </row>
    <row r="21" spans="1:9" ht="15.6" customHeight="1" x14ac:dyDescent="0.25">
      <c r="A21" s="410" t="s">
        <v>199</v>
      </c>
      <c r="B21" s="411"/>
      <c r="C21" s="382"/>
      <c r="D21" s="374" t="s">
        <v>208</v>
      </c>
      <c r="E21" s="372"/>
      <c r="G21" s="52"/>
      <c r="I21"/>
    </row>
    <row r="22" spans="1:9" ht="15.6" customHeight="1" x14ac:dyDescent="0.25">
      <c r="A22" s="412"/>
      <c r="B22" s="413"/>
      <c r="C22" s="377"/>
      <c r="D22" s="375" t="s">
        <v>209</v>
      </c>
      <c r="E22" s="373"/>
      <c r="G22" s="52"/>
      <c r="I22"/>
    </row>
    <row r="23" spans="1:9" ht="15.6" customHeight="1" x14ac:dyDescent="0.25">
      <c r="A23" s="414" t="str">
        <f>IF(AND(C21&gt;50000,C21&lt;&gt;"Waive"),"Guarantee Issue for Spouse/Domestic Partner Life is $50,000, additional coverage requires EOI (Evidence of Insurability)","")</f>
        <v/>
      </c>
      <c r="B23" s="415"/>
      <c r="C23" s="415"/>
      <c r="D23" s="416"/>
      <c r="E23" s="417"/>
      <c r="G23" s="52"/>
      <c r="I23"/>
    </row>
    <row r="24" spans="1:9" ht="15.6" customHeight="1" x14ac:dyDescent="0.25">
      <c r="A24" s="410" t="s">
        <v>200</v>
      </c>
      <c r="B24" s="438"/>
      <c r="C24" s="441" t="s">
        <v>58</v>
      </c>
      <c r="D24" s="449" t="str">
        <f>IF(C24="waive","Waive",IF(C24=5000,"Child(ren) - $5,000",IF(C24=10000,"Child(ren) - $10,000",IF(C24="","Must Make A Selection from Dropdown box",""))))</f>
        <v>Waive</v>
      </c>
      <c r="E24" s="450"/>
      <c r="G24" s="52"/>
    </row>
    <row r="25" spans="1:9" ht="15.6" customHeight="1" x14ac:dyDescent="0.25">
      <c r="A25" s="439"/>
      <c r="B25" s="440"/>
      <c r="C25" s="442"/>
      <c r="D25" s="451"/>
      <c r="E25" s="452"/>
      <c r="G25" s="52"/>
    </row>
    <row r="26" spans="1:9" ht="15.6" customHeight="1" x14ac:dyDescent="0.25">
      <c r="A26" s="459" t="s">
        <v>115</v>
      </c>
      <c r="B26" s="433"/>
      <c r="C26" s="123" t="s">
        <v>247</v>
      </c>
      <c r="D26" s="456" t="s">
        <v>73</v>
      </c>
      <c r="E26" s="417"/>
      <c r="G26" s="52"/>
    </row>
    <row r="27" spans="1:9" s="64" customFormat="1" ht="12.75" x14ac:dyDescent="0.2">
      <c r="A27" s="57" t="s">
        <v>36</v>
      </c>
      <c r="B27" s="55"/>
      <c r="C27" s="261"/>
      <c r="D27" s="457" t="b">
        <f>+IF(AND((C27&gt;0),(C11="hdhp")),"May not Contribute if in HDHP",+IF(AND((C27&gt;0),(C27&gt;2850)),"Must be less than $2,851/year"))</f>
        <v>0</v>
      </c>
      <c r="E27" s="458"/>
      <c r="G27" s="65"/>
    </row>
    <row r="28" spans="1:9" s="64" customFormat="1" ht="15.6" customHeight="1" x14ac:dyDescent="0.2">
      <c r="A28" s="57" t="s">
        <v>37</v>
      </c>
      <c r="B28" s="55"/>
      <c r="C28" s="261"/>
      <c r="D28" s="457" t="str">
        <f>+IF(C28&gt;5000,"Must be less than $5,001/year","")</f>
        <v/>
      </c>
      <c r="E28" s="458"/>
      <c r="G28" s="65"/>
    </row>
    <row r="29" spans="1:9" s="64" customFormat="1" ht="15.6" customHeight="1" thickBot="1" x14ac:dyDescent="0.25">
      <c r="A29" s="58" t="s">
        <v>67</v>
      </c>
      <c r="B29" s="59"/>
      <c r="C29" s="262"/>
      <c r="D29" s="457" t="str">
        <f>+IF(C29&gt;14890,"Must be less than $14,891/year","")</f>
        <v/>
      </c>
      <c r="E29" s="458"/>
      <c r="G29" s="65"/>
      <c r="I29" s="101"/>
    </row>
    <row r="30" spans="1:9" s="64" customFormat="1" ht="15.6" customHeight="1" x14ac:dyDescent="0.25">
      <c r="A30" s="453" t="s">
        <v>120</v>
      </c>
      <c r="B30" s="454"/>
      <c r="C30" s="454"/>
      <c r="D30" s="454"/>
      <c r="E30" s="455"/>
      <c r="G30" s="65"/>
    </row>
    <row r="31" spans="1:9" ht="30" customHeight="1" x14ac:dyDescent="0.25">
      <c r="A31" s="128" t="s">
        <v>33</v>
      </c>
      <c r="B31" s="129"/>
      <c r="C31" s="263">
        <v>0</v>
      </c>
      <c r="D31" s="460" t="str">
        <f>+IF(AND(($B$6*$C$31&gt;'401k'!$B$2),('Family Info'!$E$6&gt;0)),"Annual IRS Maximum annual contribution is $19,500",IF(AND(($B$6*$C$31&gt;('401k'!$B$2+'401k'!$B$3)),('Family Info'!$E$12&gt;0)),"Annual IRS Maximum annual contribution is $26,000",""))</f>
        <v/>
      </c>
      <c r="E31" s="461"/>
      <c r="F31" s="64"/>
      <c r="G31" s="49"/>
    </row>
    <row r="32" spans="1:9" s="66" customFormat="1" ht="42.6" customHeight="1" thickBot="1" x14ac:dyDescent="0.3">
      <c r="A32" s="130" t="s">
        <v>74</v>
      </c>
      <c r="B32" s="131"/>
      <c r="C32" s="264">
        <v>0</v>
      </c>
      <c r="D32" s="447" t="str">
        <f>IF(C32=0,"",IF(C32="","",IF(C32&gt;0,IF(AND((B6*C32+$B$6*$C$31&gt;('401k'!$B$2-0.01)),('Family Info'!E6&gt;0)),"Annual IRS Maximum annual contribution from all sources is $19,500",IF(AND((+B6*C32+$B$6*$C$31&gt;('401k'!$B$2+'401k'!$B$3)),('Family Info'!$E$12&gt;0)),"Annual IRS Maximum annual contribution from all sources is $26,000","")))))</f>
        <v/>
      </c>
      <c r="E32" s="448"/>
      <c r="F32" s="64"/>
      <c r="G32" s="397"/>
    </row>
    <row r="33" spans="1:7" s="66" customFormat="1" ht="41.45" customHeight="1" x14ac:dyDescent="0.25">
      <c r="A33" s="443" t="s">
        <v>122</v>
      </c>
      <c r="B33" s="444"/>
      <c r="C33" s="444"/>
      <c r="D33" s="444"/>
      <c r="E33" s="445"/>
      <c r="G33" s="67"/>
    </row>
    <row r="34" spans="1:7" s="48" customFormat="1" x14ac:dyDescent="0.25">
      <c r="A34" s="183" t="s">
        <v>0</v>
      </c>
      <c r="B34" s="184"/>
      <c r="C34" s="185">
        <f>IF(C11="waive",0,IF(C11="",0,IF($C$11=Medical!A9,INDEX(Medical!$A$10:$E$13,MATCH(Medical!$J$1,Medical!A10:A13,0),MATCH('Employee Input'!D11,Medical!A2:E2,0)),INDEX(Medical!$A$16:$E$19,MATCH(Medical!$J$1,Medical!A16:A19,0),MATCH('Employee Input'!D11,Medical!A2:E2,0)))))</f>
        <v>0</v>
      </c>
      <c r="D34" s="387" t="str">
        <f>IF(B6&lt;1000,"ENTER ANNUAL SALARY ABOVE","")</f>
        <v>ENTER ANNUAL SALARY ABOVE</v>
      </c>
      <c r="E34" s="186"/>
    </row>
    <row r="35" spans="1:7" s="48" customFormat="1" x14ac:dyDescent="0.25">
      <c r="A35" s="183" t="s">
        <v>98</v>
      </c>
      <c r="B35" s="184"/>
      <c r="C35" s="185">
        <f>+C12</f>
        <v>0</v>
      </c>
      <c r="D35" s="387" t="str">
        <f>IF(C11="HDHP","Maximum $3,600/$7,200 per YEAR","HDHP enrollees only")</f>
        <v>HDHP enrollees only</v>
      </c>
      <c r="E35" s="383"/>
    </row>
    <row r="36" spans="1:7" s="48" customFormat="1" x14ac:dyDescent="0.25">
      <c r="A36" s="183" t="s">
        <v>59</v>
      </c>
      <c r="B36" s="184"/>
      <c r="C36" s="185">
        <f>IF(C13="waive",0,IF(C13="",0,INDEX(Medical!$A$30:$E$32,MATCH(C13,Medical!A30:A32,0),MATCH(D13,Medical!A30:E30,0))))</f>
        <v>0</v>
      </c>
      <c r="D36" s="388"/>
      <c r="E36" s="186"/>
    </row>
    <row r="37" spans="1:7" s="48" customFormat="1" x14ac:dyDescent="0.25">
      <c r="A37" s="183" t="s">
        <v>60</v>
      </c>
      <c r="B37" s="184"/>
      <c r="C37" s="185">
        <f>IF(C14="waive",0,IF(C14="",0,INDEX(Medical!$A$39:$E$41,MATCH(C14,Medical!A38:A40,0),MATCH(D14,Medical!A39:E39,0))))</f>
        <v>0</v>
      </c>
      <c r="D37" s="388"/>
      <c r="E37" s="186"/>
    </row>
    <row r="38" spans="1:7" s="48" customFormat="1" x14ac:dyDescent="0.25">
      <c r="A38" s="183" t="s">
        <v>216</v>
      </c>
      <c r="B38" s="184"/>
      <c r="C38" s="187">
        <f>MIN(+C27/$B$7,2750/$B$7)</f>
        <v>0</v>
      </c>
      <c r="D38" s="389" t="str">
        <f>IF(C27&gt;2750,"Reflects $2,750 maximum","")</f>
        <v/>
      </c>
      <c r="E38" s="186"/>
    </row>
    <row r="39" spans="1:7" s="48" customFormat="1" x14ac:dyDescent="0.25">
      <c r="A39" s="183" t="s">
        <v>217</v>
      </c>
      <c r="B39" s="184"/>
      <c r="C39" s="187">
        <f>MIN(+C28/$B$7,5000/$B$7)</f>
        <v>0</v>
      </c>
      <c r="D39" s="389" t="str">
        <f>IF(C28&gt;5000,"Reflects $5,000 maximum","")</f>
        <v/>
      </c>
      <c r="E39" s="186"/>
    </row>
    <row r="40" spans="1:7" s="48" customFormat="1" x14ac:dyDescent="0.25">
      <c r="A40" s="183" t="s">
        <v>218</v>
      </c>
      <c r="B40" s="184"/>
      <c r="C40" s="187">
        <f>MIN(+C29/$B$7,14440/$B$7)</f>
        <v>0</v>
      </c>
      <c r="D40" s="389" t="str">
        <f>IF(C29&gt;14300,"Reflects $14,300 maximum","")</f>
        <v/>
      </c>
      <c r="E40" s="186"/>
    </row>
    <row r="41" spans="1:7" s="48" customFormat="1" x14ac:dyDescent="0.25">
      <c r="A41" s="183" t="s">
        <v>32</v>
      </c>
      <c r="B41" s="184"/>
      <c r="C41" s="188">
        <f>+B6/26*C31</f>
        <v>0</v>
      </c>
      <c r="D41" s="390"/>
      <c r="E41" s="189"/>
    </row>
    <row r="42" spans="1:7" s="48" customFormat="1" ht="16.5" thickBot="1" x14ac:dyDescent="0.3">
      <c r="A42" s="190" t="s">
        <v>63</v>
      </c>
      <c r="B42" s="191"/>
      <c r="C42" s="192"/>
      <c r="D42" s="391">
        <f>SUM(C34:C41)</f>
        <v>0</v>
      </c>
      <c r="E42" s="194"/>
    </row>
    <row r="43" spans="1:7" s="48" customFormat="1" ht="16.5" thickBot="1" x14ac:dyDescent="0.3">
      <c r="A43" s="443" t="s">
        <v>121</v>
      </c>
      <c r="B43" s="444"/>
      <c r="C43" s="446"/>
      <c r="D43" s="444"/>
      <c r="E43" s="445"/>
      <c r="G43" s="350"/>
    </row>
    <row r="44" spans="1:7" s="48" customFormat="1" x14ac:dyDescent="0.25">
      <c r="A44" s="195" t="s">
        <v>61</v>
      </c>
      <c r="B44" s="196"/>
      <c r="C44" s="197">
        <f>IF(C15="waive",0,IF(C15="",0,INDEX(Medical!A23:E25,MATCH(C15,Medical!A23:A26,0),MATCH(D15,Medical!A23:E23,0))))</f>
        <v>0</v>
      </c>
      <c r="D44" s="392"/>
      <c r="E44" s="198"/>
    </row>
    <row r="45" spans="1:7" s="48" customFormat="1" x14ac:dyDescent="0.25">
      <c r="A45" s="183" t="s">
        <v>138</v>
      </c>
      <c r="B45" s="184"/>
      <c r="C45" s="199" t="e">
        <f>IF(C17="waive",0,IF(C17="",0,(MIN(B6,185714.28)/1200)*INDEX(STD!$A$6:$C$18,MATCH(B8,STD!$A$6:$A$18,0),MATCH(C17,STD!$A$5:$C$5,0))))</f>
        <v>#N/A</v>
      </c>
      <c r="D45" s="394" t="str">
        <f>IFERROR(C45,"ENTER AGE AND SALARY ABOVE")</f>
        <v>ENTER AGE AND SALARY ABOVE</v>
      </c>
      <c r="E45" s="138"/>
    </row>
    <row r="46" spans="1:7" s="54" customFormat="1" x14ac:dyDescent="0.25">
      <c r="A46" s="183" t="s">
        <v>131</v>
      </c>
      <c r="B46" s="184"/>
      <c r="C46" s="199" t="e">
        <f>IF(C18="waive",0,IF(C18="",0,(MIN(B6,240000)/1200)*INDEX(STD!$A$21:$C$33,MATCH(B8,STD!$A$21:$A$33,0),MATCH(C18,STD!$A$20:$C$20,0))))</f>
        <v>#N/A</v>
      </c>
      <c r="D46" s="394" t="str">
        <f>IFERROR(C46,"ENTER AGE AND SALARY ABOVE")</f>
        <v>ENTER AGE AND SALARY ABOVE</v>
      </c>
      <c r="E46" s="138"/>
      <c r="G46" s="49"/>
    </row>
    <row r="47" spans="1:7" s="54" customFormat="1" x14ac:dyDescent="0.25">
      <c r="A47" s="183" t="str">
        <f>+IF(C19&lt;4,"Supplemental Life","Life (calculation based on requested coverage)")</f>
        <v>Life (calculation based on requested coverage)</v>
      </c>
      <c r="B47" s="184"/>
      <c r="C47" s="199">
        <f>IF(OR(C19="",C19="Waive"),0,ROUNDUP(D19,-3)/1000*VLOOKUP(B8,Life!A1:B14,2,FALSE))</f>
        <v>0</v>
      </c>
      <c r="D47" s="394" t="str">
        <f>IF(B6&lt;1000,"ENTER AGE AND SALARY ABOVE","Coverage maximum $1.5 million)")</f>
        <v>ENTER AGE AND SALARY ABOVE</v>
      </c>
      <c r="E47" s="138"/>
      <c r="G47" s="51"/>
    </row>
    <row r="48" spans="1:7" s="54" customFormat="1" x14ac:dyDescent="0.25">
      <c r="A48" s="183" t="s">
        <v>55</v>
      </c>
      <c r="B48" s="184"/>
      <c r="C48" s="199">
        <f>+IF(C16="waive",0,IF(C16="",0,INDEX('AD&amp;D'!A8:E14,MATCH('Employee Input'!C16,'AD&amp;D'!A8:A14,0),MATCH('Employee Input'!D16,'AD&amp;D'!A7:D7,0))))</f>
        <v>0</v>
      </c>
      <c r="D48" s="393"/>
      <c r="E48" s="138"/>
      <c r="G48" s="51"/>
    </row>
    <row r="49" spans="1:7" s="54" customFormat="1" x14ac:dyDescent="0.25">
      <c r="A49" s="349" t="s">
        <v>190</v>
      </c>
      <c r="B49" s="184"/>
      <c r="C49" s="360">
        <f>IF(C21="waive",0,IF(C21="",0,ROUND(C21,-3)/1000*VLOOKUP(B9,Life!A18:B29,2,FALSE)))</f>
        <v>0</v>
      </c>
      <c r="D49" s="394" t="str">
        <f>IF(AND(B9="",C21&gt;0,C21&lt;&gt;"Waive"),"ENTER AGE RANGE ABOVE","")</f>
        <v/>
      </c>
      <c r="E49" s="138"/>
      <c r="G49" s="49"/>
    </row>
    <row r="50" spans="1:7" s="54" customFormat="1" ht="16.5" customHeight="1" x14ac:dyDescent="0.25">
      <c r="A50" s="349" t="s">
        <v>195</v>
      </c>
      <c r="B50" s="184"/>
      <c r="C50" s="360">
        <f>VLOOKUP(C24,Life!A32:B34,2,FALSE)</f>
        <v>0</v>
      </c>
      <c r="D50" s="395"/>
      <c r="E50" s="138"/>
      <c r="G50" s="49"/>
    </row>
    <row r="51" spans="1:7" s="54" customFormat="1" ht="15" customHeight="1" x14ac:dyDescent="0.25">
      <c r="A51" s="183" t="s">
        <v>74</v>
      </c>
      <c r="B51" s="184"/>
      <c r="C51" s="200">
        <f>+B6/26*C32</f>
        <v>0</v>
      </c>
      <c r="D51" s="396"/>
      <c r="E51" s="201"/>
      <c r="G51" s="49"/>
    </row>
    <row r="52" spans="1:7" s="54" customFormat="1" ht="16.5" thickBot="1" x14ac:dyDescent="0.3">
      <c r="A52" s="190" t="s">
        <v>62</v>
      </c>
      <c r="B52" s="202"/>
      <c r="C52" s="203"/>
      <c r="D52" s="193" t="e">
        <f>SUM(C44:C51)</f>
        <v>#N/A</v>
      </c>
      <c r="E52" s="140"/>
      <c r="G52" s="51"/>
    </row>
    <row r="53" spans="1:7" s="54" customFormat="1" x14ac:dyDescent="0.25">
      <c r="D53" s="51"/>
      <c r="F53" s="68"/>
    </row>
    <row r="54" spans="1:7" s="54" customFormat="1" x14ac:dyDescent="0.25">
      <c r="A54" s="398" t="s">
        <v>239</v>
      </c>
      <c r="B54" s="56"/>
      <c r="C54" s="50"/>
      <c r="D54" s="51"/>
      <c r="G54" s="51"/>
    </row>
    <row r="55" spans="1:7" s="54" customFormat="1" x14ac:dyDescent="0.25">
      <c r="A55" s="56"/>
      <c r="B55" s="56"/>
      <c r="C55" s="50"/>
      <c r="D55" s="51"/>
      <c r="G55" s="371"/>
    </row>
    <row r="56" spans="1:7" s="54" customFormat="1" x14ac:dyDescent="0.25">
      <c r="A56" s="69"/>
      <c r="B56" s="69"/>
      <c r="G56" s="51"/>
    </row>
    <row r="57" spans="1:7" x14ac:dyDescent="0.25">
      <c r="A57" s="69"/>
      <c r="B57" s="69"/>
    </row>
    <row r="59" spans="1:7" s="54" customFormat="1" x14ac:dyDescent="0.25">
      <c r="A59" s="56"/>
      <c r="B59" s="56"/>
      <c r="C59" s="50"/>
      <c r="D59" s="51"/>
      <c r="G59" s="51"/>
    </row>
    <row r="60" spans="1:7" s="54" customFormat="1" x14ac:dyDescent="0.25">
      <c r="A60" s="69"/>
      <c r="B60" s="69"/>
      <c r="C60" s="70"/>
      <c r="G60" s="51"/>
    </row>
    <row r="61" spans="1:7" s="54" customFormat="1" x14ac:dyDescent="0.25">
      <c r="A61" s="69"/>
      <c r="B61" s="69"/>
      <c r="C61" s="70"/>
      <c r="G61" s="51"/>
    </row>
    <row r="62" spans="1:7" x14ac:dyDescent="0.25">
      <c r="A62" s="69"/>
      <c r="B62" s="69"/>
    </row>
  </sheetData>
  <sheetProtection selectLockedCells="1"/>
  <dataConsolidate link="1"/>
  <mergeCells count="32">
    <mergeCell ref="A24:B25"/>
    <mergeCell ref="C24:C25"/>
    <mergeCell ref="A33:E33"/>
    <mergeCell ref="A43:E43"/>
    <mergeCell ref="D32:E32"/>
    <mergeCell ref="D24:E25"/>
    <mergeCell ref="A30:E30"/>
    <mergeCell ref="D26:E26"/>
    <mergeCell ref="D27:E27"/>
    <mergeCell ref="A26:B26"/>
    <mergeCell ref="D31:E31"/>
    <mergeCell ref="D28:E28"/>
    <mergeCell ref="D29:E29"/>
    <mergeCell ref="B4:C4"/>
    <mergeCell ref="B6:C6"/>
    <mergeCell ref="D16:E16"/>
    <mergeCell ref="D10:E10"/>
    <mergeCell ref="D11:E11"/>
    <mergeCell ref="D13:E13"/>
    <mergeCell ref="D14:E14"/>
    <mergeCell ref="A13:B13"/>
    <mergeCell ref="A14:B14"/>
    <mergeCell ref="A12:B12"/>
    <mergeCell ref="D12:E12"/>
    <mergeCell ref="D15:E15"/>
    <mergeCell ref="B9:C9"/>
    <mergeCell ref="A17:B17"/>
    <mergeCell ref="A21:B22"/>
    <mergeCell ref="A23:E23"/>
    <mergeCell ref="B8:C8"/>
    <mergeCell ref="B5:C5"/>
    <mergeCell ref="B7:C7"/>
  </mergeCells>
  <conditionalFormatting sqref="D32">
    <cfRule type="containsText" dxfId="9" priority="25" operator="containsText" text="IRS">
      <formula>NOT(ISERROR(SEARCH("IRS",D32)))</formula>
    </cfRule>
  </conditionalFormatting>
  <conditionalFormatting sqref="E19">
    <cfRule type="containsText" dxfId="8" priority="21" operator="containsText" text="if">
      <formula>NOT(ISERROR(SEARCH("if",E19)))</formula>
    </cfRule>
  </conditionalFormatting>
  <conditionalFormatting sqref="D28:E28">
    <cfRule type="containsText" dxfId="7" priority="16" operator="containsText" text="must">
      <formula>NOT(ISERROR(SEARCH("must",D28)))</formula>
    </cfRule>
  </conditionalFormatting>
  <conditionalFormatting sqref="D12:E12">
    <cfRule type="containsText" dxfId="6" priority="15" operator="containsText" text="only">
      <formula>NOT(ISERROR(SEARCH("only",D12)))</formula>
    </cfRule>
  </conditionalFormatting>
  <conditionalFormatting sqref="D31">
    <cfRule type="containsText" dxfId="5" priority="12" operator="containsText" text="IRS">
      <formula>NOT(ISERROR(SEARCH("IRS",D31)))</formula>
    </cfRule>
  </conditionalFormatting>
  <conditionalFormatting sqref="A23:B23">
    <cfRule type="containsText" dxfId="4" priority="11" operator="containsText" text="coverage">
      <formula>NOT(ISERROR(SEARCH("coverage",A23)))</formula>
    </cfRule>
  </conditionalFormatting>
  <conditionalFormatting sqref="D29:E29">
    <cfRule type="containsText" dxfId="3" priority="10" operator="containsText" text="must">
      <formula>NOT(ISERROR(SEARCH("must",D29)))</formula>
    </cfRule>
  </conditionalFormatting>
  <conditionalFormatting sqref="D27:E27">
    <cfRule type="containsText" priority="6" operator="containsText" text="Must">
      <formula>NOT(ISERROR(SEARCH("Must",D27)))</formula>
    </cfRule>
    <cfRule type="containsText" dxfId="2" priority="9" operator="containsText" text="must">
      <formula>NOT(ISERROR(SEARCH("must",D27)))</formula>
    </cfRule>
  </conditionalFormatting>
  <conditionalFormatting sqref="D8:E8">
    <cfRule type="containsText" dxfId="1" priority="7" operator="containsText" text="must">
      <formula>NOT(ISERROR(SEARCH("must",D8)))</formula>
    </cfRule>
  </conditionalFormatting>
  <conditionalFormatting sqref="D24:E25">
    <cfRule type="containsText" dxfId="0" priority="2" operator="containsText" text="Must">
      <formula>NOT(ISERROR(SEARCH("Must",D24)))</formula>
    </cfRule>
  </conditionalFormatting>
  <dataValidations xWindow="656" yWindow="911" count="6">
    <dataValidation allowBlank="1" showInputMessage="1" showErrorMessage="1" promptTitle="FSA Contribution" prompt="Input the annual goal amount you would like to contribute to your Flexible Spending Account.  The resulting per pay check deduction will be reflected below." sqref="C27:C29"/>
    <dataValidation allowBlank="1" showInputMessage="1" showErrorMessage="1" promptTitle="Traditional 401(k) Election" prompt="Input whole number to represent the percentage of your salary you would like to contribute to the 401(k) on a pre-tax basis." sqref="C31"/>
    <dataValidation allowBlank="1" showInputMessage="1" showErrorMessage="1" promptTitle="Roth 401(k)" prompt="Input whole number to represent the percentage of your salary you would like to contribute to the 401(k) on a after-tax basis." sqref="C32"/>
    <dataValidation allowBlank="1" showInputMessage="1" showErrorMessage="1" promptTitle="Salary" prompt="Input your current salary.  Do not roundup." sqref="B6:B7"/>
    <dataValidation allowBlank="1" showInputMessage="1" showErrorMessage="1" promptTitle="Instructions" prompt="Please click on each cell for a drop down box of available options." sqref="B1"/>
    <dataValidation allowBlank="1" showInputMessage="1" showErrorMessage="1" promptTitle="HSA" prompt="If you are participating in the HDHP, you may make a contribution to a Health Savings Account.  Please enter the per paycheck dedcution you would like withheld and deposited into your account." sqref="C12"/>
  </dataValidations>
  <pageMargins left="0.31" right="0.38" top="0.16" bottom="0.16" header="0.16" footer="0.16"/>
  <pageSetup scale="93" orientation="portrait" r:id="rId1"/>
  <drawing r:id="rId2"/>
  <extLst>
    <ext xmlns:x14="http://schemas.microsoft.com/office/spreadsheetml/2009/9/main" uri="{CCE6A557-97BC-4b89-ADB6-D9C93CAAB3DF}">
      <x14:dataValidations xmlns:xm="http://schemas.microsoft.com/office/excel/2006/main" xWindow="656" yWindow="911" count="21">
        <x14:dataValidation type="list" allowBlank="1" showErrorMessage="1" promptTitle="Medical Election" prompt="Use the Drop Down list to select which Medical Option you would like.">
          <x14:formula1>
            <xm:f>Medical!$H$1:$H$3</xm:f>
          </x14:formula1>
          <xm:sqref>C11</xm:sqref>
        </x14:dataValidation>
        <x14:dataValidation type="list" allowBlank="1" showInputMessage="1" showErrorMessage="1" promptTitle="Level of AD&amp;D Coveage" prompt="Click the Arrow to use the Drop Down List to determine which family members will be covered under the plan.">
          <x14:formula1>
            <xm:f>'AD&amp;D'!$K$1:$K$4</xm:f>
          </x14:formula1>
          <xm:sqref>D16:E16</xm:sqref>
        </x14:dataValidation>
        <x14:dataValidation type="list" allowBlank="1" showErrorMessage="1" promptTitle="Medical Level" prompt="Click the Arrow to use the Drop Down list to select what family member will be covered for medical.">
          <x14:formula1>
            <xm:f>Medical!$B$3:$F$3</xm:f>
          </x14:formula1>
          <xm:sqref>D11:E11</xm:sqref>
        </x14:dataValidation>
        <x14:dataValidation type="list" allowBlank="1" showErrorMessage="1" promptTitle="Dental Level" prompt="Click the Arrow to use the Drop Down list to select what family member will be covered for dental.">
          <x14:formula1>
            <xm:f>Medical!$B$3:$F$3</xm:f>
          </x14:formula1>
          <xm:sqref>D13:E13</xm:sqref>
        </x14:dataValidation>
        <x14:dataValidation type="list" allowBlank="1" showErrorMessage="1" promptTitle="Vision Level" prompt="Click the Arrow to use the Drop Down list to select what family member will be covered for vision.">
          <x14:formula1>
            <xm:f>Medical!$B$3:$F$3</xm:f>
          </x14:formula1>
          <xm:sqref>D15 D14:E14</xm:sqref>
        </x14:dataValidation>
        <x14:dataValidation type="list" allowBlank="1" showInputMessage="1" showErrorMessage="1" promptTitle="Spouse/Domestic Partner Life Ins" prompt="Click the Arrow to use the Drop Down List to chose how much life insurance you would like to carry on your spouse/domestic partner.">
          <x14:formula1>
            <xm:f>Life!$G$21:$G$26</xm:f>
          </x14:formula1>
          <xm:sqref>C23</xm:sqref>
        </x14:dataValidation>
        <x14:dataValidation type="list" allowBlank="1" showInputMessage="1" showErrorMessage="1" promptTitle="Disability Coverage" prompt="New Hires are offered Supplemental Disability without completing a Personal Health Application (PHA)  After this initial offering the carrier requires a PHA to add coverage.  For more info refer to the SPD.">
          <x14:formula1>
            <xm:f>STD!$B$5:$C$5</xm:f>
          </x14:formula1>
          <xm:sqref>C17</xm:sqref>
        </x14:dataValidation>
        <x14:dataValidation type="list" allowBlank="1" showInputMessage="1" showErrorMessage="1" promptTitle="Long Term Disability Coverage" prompt="New Hires are offered Long Term Disability without completing a Personal Health Application (PHA)  After this initial offering the carrier requires a PHA to add coverage.  For more info refer to the SPD.">
          <x14:formula1>
            <xm:f>STD!$B$20:$C$20</xm:f>
          </x14:formula1>
          <xm:sqref>C18</xm:sqref>
        </x14:dataValidation>
        <x14:dataValidation type="list" allowBlank="1" showInputMessage="1" showErrorMessage="1">
          <x14:formula1>
            <xm:f>'Family Info'!$C$2:$C$12</xm:f>
          </x14:formula1>
          <xm:sqref>C61</xm:sqref>
        </x14:dataValidation>
        <x14:dataValidation type="list" allowBlank="1" showErrorMessage="1" promptTitle="Vision Election" prompt="Click the Arrow to select your vision option.">
          <x14:formula1>
            <xm:f>Medical!$A$24:$A$25</xm:f>
          </x14:formula1>
          <xm:sqref>C15</xm:sqref>
        </x14:dataValidation>
        <x14:dataValidation type="list" allowBlank="1" showErrorMessage="1" promptTitle="Vision Election" prompt="Click the Arrow to select your vision option.">
          <x14:formula1>
            <xm:f>Medical!$A$39:$A$40</xm:f>
          </x14:formula1>
          <xm:sqref>C14</xm:sqref>
        </x14:dataValidation>
        <x14:dataValidation type="list" allowBlank="1" showErrorMessage="1" promptTitle="Dental Election" prompt="Click the Arrow to select your dental option.">
          <x14:formula1>
            <xm:f>Medical!$A$31:$A$32</xm:f>
          </x14:formula1>
          <xm:sqref>C13</xm:sqref>
        </x14:dataValidation>
        <x14:dataValidation type="list" allowBlank="1" showInputMessage="1" showErrorMessage="1">
          <x14:formula1>
            <xm:f>'Family Info'!$A$2:$A$6</xm:f>
          </x14:formula1>
          <xm:sqref>C60</xm:sqref>
        </x14:dataValidation>
        <x14:dataValidation type="list" allowBlank="1" showInputMessage="1" showErrorMessage="1">
          <x14:formula1>
            <xm:f>'Family Info'!$B$2:$B$13</xm:f>
          </x14:formula1>
          <xm:sqref>C62</xm:sqref>
        </x14:dataValidation>
        <x14:dataValidation type="list" showDropDown="1" showErrorMessage="1" promptTitle="Spouse/Domestic Partner Life Ins" prompt="Click the Arrow to determine the life insurance amount you will cover your spouse/domestic partner for loss.">
          <x14:formula1>
            <xm:f>Life!#REF!</xm:f>
          </x14:formula1>
          <xm:sqref>D23</xm:sqref>
        </x14:dataValidation>
        <x14:dataValidation type="list" allowBlank="1" showErrorMessage="1" promptTitle="Select Amount of Coverage" prompt="Click the Arrow to use the Drop Down List to select what amount of coverage you would like to carry.">
          <x14:formula1>
            <xm:f>'AD&amp;D'!$A$8:$A$14</xm:f>
          </x14:formula1>
          <xm:sqref>C16</xm:sqref>
        </x14:dataValidation>
        <x14:dataValidation type="list" allowBlank="1" showInputMessage="1" showErrorMessage="1" promptTitle="Child Life Insurance Election" prompt="Click the Arrow to use the Drop Down List to chose if you are going to carry life insurance on your child(ren).">
          <x14:formula1>
            <xm:f>Life!$A$32:$A$34</xm:f>
          </x14:formula1>
          <xm:sqref>C24:C25</xm:sqref>
        </x14:dataValidation>
        <x14:dataValidation type="list" allowBlank="1" showInputMessage="1" showErrorMessage="1" promptTitle="Age Drop Down" prompt="Click the Arrow to use the drop down box to select your age band.">
          <x14:formula1>
            <xm:f>Life!$A$3:$A$14</xm:f>
          </x14:formula1>
          <xm:sqref>B8:C8</xm:sqref>
        </x14:dataValidation>
        <x14:dataValidation type="list" allowBlank="1" showInputMessage="1" showErrorMessage="1" promptTitle="Age Drop Down" prompt="Click the Arrow to use the drop down box to select your age band.">
          <x14:formula1>
            <xm:f>Life!$A$18:$A$29</xm:f>
          </x14:formula1>
          <xm:sqref>B9:C9</xm:sqref>
        </x14:dataValidation>
        <x14:dataValidation type="list" allowBlank="1" showInputMessage="1" showErrorMessage="1" promptTitle="Spouse/Domestic Partner Life Ins" prompt="Click the Arrow to use the Drop Down List to chose how much life insurance you would like to carry on your spouse/domestic partner.">
          <x14:formula1>
            <xm:f>Life!$G$21:$G$29</xm:f>
          </x14:formula1>
          <xm:sqref>C21</xm:sqref>
        </x14:dataValidation>
        <x14:dataValidation type="list" allowBlank="1" showInputMessage="1" showErrorMessage="1" promptTitle="Life Insurance Election" prompt="New hires can enroll in Supplemental Life (up to 3x your annual salary) without a Evidence of Insurability (EOI). Requests to enroll or increase the coverage level after the initial period of eligibility require EOI and might not be approved. ">
          <x14:formula1>
            <xm:f>Life!$G$1:$G$9</xm:f>
          </x14:formula1>
          <xm:sqref>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124"/>
  <sheetViews>
    <sheetView showRuler="0" showWhiteSpace="0" zoomScaleNormal="100" workbookViewId="0">
      <selection activeCell="A11" sqref="A11"/>
    </sheetView>
  </sheetViews>
  <sheetFormatPr defaultColWidth="8.75" defaultRowHeight="15" x14ac:dyDescent="0.25"/>
  <cols>
    <col min="1" max="1" width="0.625" style="71" customWidth="1"/>
    <col min="2" max="2" width="2.125" style="83" customWidth="1"/>
    <col min="3" max="3" width="0.75" style="71" customWidth="1"/>
    <col min="4" max="5" width="8.75" style="71"/>
    <col min="6" max="6" width="1.125" style="71" customWidth="1"/>
    <col min="7" max="7" width="9.375" style="71" customWidth="1"/>
    <col min="8" max="8" width="14.5" style="71" customWidth="1"/>
    <col min="9" max="9" width="2.75" style="71" customWidth="1"/>
    <col min="10" max="10" width="2" style="83" customWidth="1"/>
    <col min="11" max="11" width="0.75" style="71" customWidth="1"/>
    <col min="12" max="12" width="8.75" style="71"/>
    <col min="13" max="13" width="9.375" style="71" customWidth="1"/>
    <col min="14" max="14" width="13.625" style="71" customWidth="1"/>
    <col min="15" max="15" width="2.5" style="71" customWidth="1"/>
    <col min="16" max="16" width="1.625" style="71" customWidth="1"/>
    <col min="17" max="17" width="27.375" style="71" customWidth="1"/>
    <col min="18" max="16384" width="8.75" style="71"/>
  </cols>
  <sheetData>
    <row r="1" spans="1:17" s="72" customFormat="1" ht="97.5" customHeight="1" x14ac:dyDescent="0.25">
      <c r="A1" s="468"/>
      <c r="B1" s="468"/>
      <c r="C1" s="468"/>
      <c r="D1" s="468"/>
      <c r="E1" s="468"/>
      <c r="F1" s="468"/>
      <c r="J1" s="82"/>
      <c r="N1" s="71"/>
      <c r="O1" s="71"/>
      <c r="P1" s="469" t="s">
        <v>172</v>
      </c>
      <c r="Q1" s="469"/>
    </row>
    <row r="2" spans="1:17" x14ac:dyDescent="0.25">
      <c r="A2" s="255" t="s">
        <v>158</v>
      </c>
    </row>
    <row r="3" spans="1:17" x14ac:dyDescent="0.25">
      <c r="A3" s="280" t="s">
        <v>165</v>
      </c>
    </row>
    <row r="4" spans="1:17" x14ac:dyDescent="0.25">
      <c r="A4" s="150"/>
      <c r="B4" s="145" t="s">
        <v>78</v>
      </c>
      <c r="C4" s="146"/>
      <c r="D4" s="146"/>
      <c r="E4" s="146"/>
      <c r="F4" s="146"/>
      <c r="G4" s="146"/>
      <c r="H4" s="147"/>
      <c r="I4" s="146" t="s">
        <v>75</v>
      </c>
      <c r="J4" s="149"/>
      <c r="K4" s="146"/>
      <c r="L4" s="150"/>
      <c r="M4" s="147"/>
      <c r="N4" s="144"/>
      <c r="O4" s="150"/>
      <c r="P4" s="146" t="s">
        <v>79</v>
      </c>
      <c r="Q4" s="310"/>
    </row>
    <row r="5" spans="1:17" ht="14.45" customHeight="1" x14ac:dyDescent="0.25">
      <c r="A5" s="473" t="str">
        <f>+IF('Employee Input'!$B$5="","",'Employee Input'!$B$5)</f>
        <v/>
      </c>
      <c r="B5" s="473"/>
      <c r="C5" s="473"/>
      <c r="D5" s="473"/>
      <c r="E5" s="473"/>
      <c r="F5" s="473"/>
      <c r="G5" s="473"/>
      <c r="H5" s="473"/>
      <c r="I5" s="470" t="str">
        <f>+IF('Employee Input'!B4="","",'Employee Input'!B4)</f>
        <v/>
      </c>
      <c r="J5" s="471"/>
      <c r="K5" s="471"/>
      <c r="L5" s="471"/>
      <c r="M5" s="472"/>
      <c r="N5" s="474"/>
      <c r="O5" s="475"/>
      <c r="P5" s="475"/>
      <c r="Q5" s="476"/>
    </row>
    <row r="6" spans="1:17" x14ac:dyDescent="0.25">
      <c r="A6" s="320"/>
      <c r="B6" s="311" t="s">
        <v>186</v>
      </c>
      <c r="C6" s="312"/>
      <c r="D6" s="312"/>
      <c r="E6" s="312"/>
      <c r="F6" s="312"/>
      <c r="G6" s="312"/>
      <c r="H6" s="312"/>
      <c r="I6" s="312"/>
      <c r="J6" s="313"/>
      <c r="K6" s="312"/>
      <c r="L6" s="314"/>
      <c r="M6" s="315"/>
      <c r="N6" s="314"/>
      <c r="O6" s="314"/>
      <c r="P6" s="312" t="s">
        <v>80</v>
      </c>
      <c r="Q6" s="316"/>
    </row>
    <row r="7" spans="1:17" ht="12" customHeight="1" x14ac:dyDescent="0.25">
      <c r="A7" s="317"/>
      <c r="B7" s="465" t="s">
        <v>146</v>
      </c>
      <c r="C7" s="466"/>
      <c r="D7" s="466"/>
      <c r="E7" s="466"/>
      <c r="F7" s="466"/>
      <c r="G7" s="466"/>
      <c r="H7" s="466"/>
      <c r="I7" s="466"/>
      <c r="J7" s="466"/>
      <c r="K7" s="466"/>
      <c r="L7" s="466"/>
      <c r="M7" s="467"/>
      <c r="N7" s="462" t="s">
        <v>81</v>
      </c>
      <c r="O7" s="463"/>
      <c r="P7" s="463"/>
      <c r="Q7" s="464"/>
    </row>
    <row r="8" spans="1:17" ht="3.6" customHeight="1" x14ac:dyDescent="0.25">
      <c r="A8" s="175"/>
      <c r="B8" s="318"/>
      <c r="C8" s="175"/>
      <c r="D8" s="175"/>
      <c r="E8" s="175"/>
      <c r="F8" s="175"/>
      <c r="G8" s="175"/>
      <c r="H8" s="175"/>
      <c r="I8" s="175"/>
      <c r="J8" s="318"/>
      <c r="K8" s="175"/>
      <c r="L8" s="175"/>
      <c r="M8" s="175"/>
      <c r="N8" s="175"/>
      <c r="O8" s="175"/>
      <c r="P8" s="175"/>
      <c r="Q8" s="310"/>
    </row>
    <row r="9" spans="1:17" ht="13.15" customHeight="1" x14ac:dyDescent="0.25">
      <c r="A9" s="319" t="s">
        <v>82</v>
      </c>
      <c r="B9" s="318"/>
      <c r="C9" s="175"/>
      <c r="D9" s="175"/>
      <c r="E9" s="175"/>
      <c r="F9" s="175"/>
      <c r="G9" s="175"/>
      <c r="H9" s="175"/>
      <c r="I9" s="175"/>
      <c r="J9" s="318"/>
      <c r="K9" s="175"/>
      <c r="L9" s="175"/>
      <c r="M9" s="175"/>
      <c r="N9" s="175"/>
      <c r="O9" s="175"/>
      <c r="P9" s="175"/>
      <c r="Q9" s="177"/>
    </row>
    <row r="10" spans="1:17" ht="10.15" customHeight="1" x14ac:dyDescent="0.25">
      <c r="A10" s="153" t="s">
        <v>233</v>
      </c>
      <c r="B10" s="318"/>
      <c r="C10" s="175"/>
      <c r="D10" s="175"/>
      <c r="E10" s="175"/>
      <c r="F10" s="175"/>
      <c r="G10" s="175"/>
      <c r="H10" s="175"/>
      <c r="I10" s="175"/>
      <c r="J10" s="318"/>
      <c r="K10" s="175"/>
      <c r="L10" s="175"/>
      <c r="M10" s="175"/>
      <c r="N10" s="175"/>
      <c r="O10" s="175"/>
      <c r="P10" s="175"/>
      <c r="Q10" s="161"/>
    </row>
    <row r="11" spans="1:17" s="74" customFormat="1" x14ac:dyDescent="0.25">
      <c r="A11" s="307"/>
      <c r="B11" s="291" t="s">
        <v>0</v>
      </c>
      <c r="C11" s="295"/>
      <c r="D11" s="295"/>
      <c r="E11" s="295"/>
      <c r="F11" s="295"/>
      <c r="G11" s="295"/>
      <c r="H11" s="295"/>
      <c r="I11" s="299"/>
      <c r="J11" s="291"/>
      <c r="K11" s="295"/>
      <c r="L11" s="295"/>
      <c r="M11" s="295"/>
      <c r="N11" s="295"/>
      <c r="O11" s="295"/>
      <c r="P11" s="295"/>
      <c r="Q11" s="296"/>
    </row>
    <row r="12" spans="1:17" s="76" customFormat="1" x14ac:dyDescent="0.25">
      <c r="A12" s="151"/>
      <c r="B12" s="152"/>
      <c r="C12" s="153" t="s">
        <v>83</v>
      </c>
      <c r="D12" s="153"/>
      <c r="E12" s="153"/>
      <c r="F12" s="153"/>
      <c r="G12" s="153"/>
      <c r="H12" s="153"/>
      <c r="I12" s="321" t="s">
        <v>150</v>
      </c>
      <c r="J12" s="152"/>
      <c r="K12" s="214"/>
      <c r="L12" s="214"/>
      <c r="M12" s="214"/>
      <c r="N12" s="214"/>
      <c r="O12" s="214"/>
      <c r="P12" s="214"/>
      <c r="Q12" s="155"/>
    </row>
    <row r="13" spans="1:17" s="76" customFormat="1" ht="12.95" customHeight="1" x14ac:dyDescent="0.2">
      <c r="A13" s="151"/>
      <c r="B13" s="156" t="str">
        <f>+IF('Employee Input'!$C$11="waive","","X")</f>
        <v/>
      </c>
      <c r="C13" s="153"/>
      <c r="D13" s="153" t="s">
        <v>168</v>
      </c>
      <c r="E13" s="153"/>
      <c r="F13" s="153"/>
      <c r="G13" s="153"/>
      <c r="H13" s="155"/>
      <c r="I13" s="214"/>
      <c r="J13" s="153" t="s">
        <v>187</v>
      </c>
      <c r="K13" s="153"/>
      <c r="L13" s="153"/>
      <c r="M13" s="153"/>
      <c r="N13" s="153"/>
      <c r="O13" s="153"/>
      <c r="P13" s="214"/>
      <c r="Q13" s="155"/>
    </row>
    <row r="14" spans="1:17" s="76" customFormat="1" ht="4.1500000000000004" customHeight="1" x14ac:dyDescent="0.2">
      <c r="A14" s="151"/>
      <c r="B14" s="152"/>
      <c r="C14" s="153"/>
      <c r="D14" s="153"/>
      <c r="E14" s="153"/>
      <c r="F14" s="153"/>
      <c r="G14" s="153"/>
      <c r="H14" s="155"/>
      <c r="I14" s="214"/>
      <c r="J14" s="214"/>
      <c r="K14" s="214"/>
      <c r="L14" s="214"/>
      <c r="M14" s="214"/>
      <c r="N14" s="214"/>
      <c r="O14" s="214"/>
      <c r="P14" s="214"/>
      <c r="Q14" s="155"/>
    </row>
    <row r="15" spans="1:17" s="76" customFormat="1" ht="12.95" customHeight="1" x14ac:dyDescent="0.2">
      <c r="A15" s="151"/>
      <c r="B15" s="156" t="str">
        <f>+IF('Employee Input'!$C$11="waive","X","")</f>
        <v>X</v>
      </c>
      <c r="C15" s="153"/>
      <c r="D15" s="153" t="s">
        <v>58</v>
      </c>
      <c r="E15" s="153"/>
      <c r="F15" s="153"/>
      <c r="G15" s="153"/>
      <c r="H15" s="155"/>
      <c r="I15" s="214"/>
      <c r="J15" s="156" t="str">
        <f>+IF('Employee Input'!$C$11="ppo","X","")</f>
        <v/>
      </c>
      <c r="K15" s="153" t="s">
        <v>151</v>
      </c>
      <c r="L15" s="153"/>
      <c r="M15" s="153"/>
      <c r="N15" s="153"/>
      <c r="O15" s="153"/>
      <c r="P15" s="214"/>
      <c r="Q15" s="155"/>
    </row>
    <row r="16" spans="1:17" s="76" customFormat="1" ht="3.6" customHeight="1" x14ac:dyDescent="0.2">
      <c r="A16" s="151"/>
      <c r="B16" s="152"/>
      <c r="C16" s="153"/>
      <c r="D16" s="153"/>
      <c r="E16" s="153"/>
      <c r="F16" s="153"/>
      <c r="G16" s="153"/>
      <c r="H16" s="155"/>
      <c r="I16" s="152"/>
      <c r="J16" s="153"/>
      <c r="K16" s="153"/>
      <c r="L16" s="153"/>
      <c r="M16" s="153"/>
      <c r="N16" s="153"/>
      <c r="O16" s="153"/>
      <c r="P16" s="214"/>
      <c r="Q16" s="155"/>
    </row>
    <row r="17" spans="1:17" s="76" customFormat="1" ht="12.95" customHeight="1" x14ac:dyDescent="0.2">
      <c r="A17" s="151"/>
      <c r="B17" s="156"/>
      <c r="C17" s="153"/>
      <c r="D17" s="153" t="s">
        <v>85</v>
      </c>
      <c r="E17" s="153"/>
      <c r="F17" s="153"/>
      <c r="G17" s="153"/>
      <c r="H17" s="155"/>
      <c r="I17" s="214"/>
      <c r="J17" s="156" t="str">
        <f>+IF('Employee Input'!$C$11="hdhp","X","")</f>
        <v/>
      </c>
      <c r="K17" s="153" t="s">
        <v>152</v>
      </c>
      <c r="L17" s="153"/>
      <c r="M17" s="153"/>
      <c r="N17" s="153"/>
      <c r="O17" s="153"/>
      <c r="P17" s="214"/>
      <c r="Q17" s="155"/>
    </row>
    <row r="18" spans="1:17" s="76" customFormat="1" ht="14.45" customHeight="1" x14ac:dyDescent="0.2">
      <c r="A18" s="151"/>
      <c r="B18" s="152"/>
      <c r="C18" s="174" t="s">
        <v>97</v>
      </c>
      <c r="D18" s="174"/>
      <c r="E18" s="174"/>
      <c r="F18" s="174"/>
      <c r="G18" s="174"/>
      <c r="H18" s="210"/>
      <c r="I18" s="174"/>
      <c r="J18" s="174"/>
      <c r="K18" s="174"/>
      <c r="L18" s="174"/>
      <c r="M18" s="174"/>
      <c r="N18" s="174"/>
      <c r="O18" s="174"/>
      <c r="P18" s="174"/>
      <c r="Q18" s="155"/>
    </row>
    <row r="19" spans="1:17" s="76" customFormat="1" ht="12" x14ac:dyDescent="0.2">
      <c r="A19" s="151"/>
      <c r="B19" s="156" t="str">
        <f>+IF('Employee Input'!$D$11=Medical!B2,"X","")</f>
        <v/>
      </c>
      <c r="C19" s="153"/>
      <c r="D19" s="153" t="s">
        <v>44</v>
      </c>
      <c r="E19" s="153"/>
      <c r="F19" s="153"/>
      <c r="G19" s="153"/>
      <c r="H19" s="155"/>
      <c r="I19" s="153"/>
      <c r="J19" s="153"/>
      <c r="K19" s="153"/>
      <c r="L19" s="153"/>
      <c r="M19" s="153"/>
      <c r="N19" s="153"/>
      <c r="O19" s="153"/>
      <c r="P19" s="153"/>
      <c r="Q19" s="155"/>
    </row>
    <row r="20" spans="1:17" s="76" customFormat="1" ht="4.1500000000000004" customHeight="1" x14ac:dyDescent="0.2">
      <c r="A20" s="151"/>
      <c r="B20" s="152"/>
      <c r="C20" s="153"/>
      <c r="D20" s="153"/>
      <c r="E20" s="153"/>
      <c r="F20" s="153"/>
      <c r="G20" s="153"/>
      <c r="H20" s="155"/>
      <c r="I20" s="153"/>
      <c r="J20" s="152"/>
      <c r="K20" s="153"/>
      <c r="L20" s="153"/>
      <c r="M20" s="153"/>
      <c r="N20" s="153"/>
      <c r="O20" s="153"/>
      <c r="P20" s="153"/>
      <c r="Q20" s="155"/>
    </row>
    <row r="21" spans="1:17" s="76" customFormat="1" ht="12.6" customHeight="1" x14ac:dyDescent="0.2">
      <c r="A21" s="151"/>
      <c r="B21" s="156" t="str">
        <f>+IF('Employee Input'!$D$11=Medical!D2,"X","")</f>
        <v/>
      </c>
      <c r="C21" s="153"/>
      <c r="D21" s="153" t="s">
        <v>159</v>
      </c>
      <c r="E21" s="153"/>
      <c r="F21" s="153"/>
      <c r="G21" s="153"/>
      <c r="H21" s="155"/>
      <c r="I21" s="153"/>
      <c r="J21" s="279" t="s">
        <v>164</v>
      </c>
      <c r="K21" s="153"/>
      <c r="L21" s="153"/>
      <c r="M21" s="153"/>
      <c r="N21" s="153"/>
      <c r="O21" s="153"/>
      <c r="P21" s="153"/>
      <c r="Q21" s="155"/>
    </row>
    <row r="22" spans="1:17" s="76" customFormat="1" ht="3.6" customHeight="1" x14ac:dyDescent="0.2">
      <c r="A22" s="151"/>
      <c r="B22" s="152"/>
      <c r="C22" s="153"/>
      <c r="D22" s="153"/>
      <c r="E22" s="153"/>
      <c r="F22" s="153"/>
      <c r="G22" s="153"/>
      <c r="H22" s="155"/>
      <c r="I22" s="153"/>
      <c r="J22" s="152"/>
      <c r="K22" s="153"/>
      <c r="L22" s="153"/>
      <c r="M22" s="153"/>
      <c r="N22" s="153"/>
      <c r="O22" s="153"/>
      <c r="P22" s="153"/>
      <c r="Q22" s="155"/>
    </row>
    <row r="23" spans="1:17" s="74" customFormat="1" ht="12.95" customHeight="1" x14ac:dyDescent="0.25">
      <c r="A23" s="209"/>
      <c r="B23" s="156" t="str">
        <f>+IF('Employee Input'!$D$11=Medical!C2,"X","")</f>
        <v/>
      </c>
      <c r="C23" s="153"/>
      <c r="D23" s="214" t="s">
        <v>160</v>
      </c>
      <c r="E23" s="153"/>
      <c r="F23" s="153"/>
      <c r="G23" s="153"/>
      <c r="H23" s="155"/>
      <c r="I23" s="153"/>
      <c r="J23" s="152"/>
      <c r="K23" s="153"/>
      <c r="L23" s="153"/>
      <c r="M23" s="153"/>
      <c r="N23" s="153"/>
      <c r="O23" s="153"/>
      <c r="P23" s="153"/>
      <c r="Q23" s="155"/>
    </row>
    <row r="24" spans="1:17" s="74" customFormat="1" ht="4.1500000000000004" customHeight="1" x14ac:dyDescent="0.25">
      <c r="A24" s="209"/>
      <c r="B24" s="152"/>
      <c r="C24" s="153"/>
      <c r="D24" s="153"/>
      <c r="E24" s="153"/>
      <c r="F24" s="153"/>
      <c r="G24" s="153"/>
      <c r="H24" s="155"/>
      <c r="I24" s="153"/>
      <c r="J24" s="152"/>
      <c r="K24" s="153"/>
      <c r="L24" s="153"/>
      <c r="M24" s="153"/>
      <c r="N24" s="153"/>
      <c r="O24" s="153"/>
      <c r="P24" s="153"/>
      <c r="Q24" s="155"/>
    </row>
    <row r="25" spans="1:17" s="74" customFormat="1" ht="12.95" customHeight="1" x14ac:dyDescent="0.25">
      <c r="A25" s="209"/>
      <c r="B25" s="156" t="str">
        <f>+IF('Employee Input'!$D$11=Medical!E2,"X","")</f>
        <v/>
      </c>
      <c r="C25" s="153"/>
      <c r="D25" s="153" t="s">
        <v>45</v>
      </c>
      <c r="E25" s="153"/>
      <c r="F25" s="272"/>
      <c r="G25" s="273"/>
      <c r="H25" s="155"/>
      <c r="I25" s="153"/>
      <c r="J25" s="152"/>
      <c r="K25" s="153"/>
      <c r="L25" s="153"/>
      <c r="M25" s="153"/>
      <c r="N25" s="153"/>
      <c r="O25" s="153"/>
      <c r="P25" s="153"/>
      <c r="Q25" s="155"/>
    </row>
    <row r="26" spans="1:17" s="74" customFormat="1" ht="3.6" customHeight="1" x14ac:dyDescent="0.25">
      <c r="A26" s="211"/>
      <c r="B26" s="149"/>
      <c r="C26" s="153"/>
      <c r="D26" s="153"/>
      <c r="E26" s="153"/>
      <c r="F26" s="153"/>
      <c r="G26" s="153"/>
      <c r="H26" s="155"/>
      <c r="I26" s="153"/>
      <c r="J26" s="152"/>
      <c r="K26" s="153"/>
      <c r="L26" s="153"/>
      <c r="M26" s="153"/>
      <c r="N26" s="153"/>
      <c r="O26" s="153"/>
      <c r="P26" s="153"/>
      <c r="Q26" s="155"/>
    </row>
    <row r="27" spans="1:17" s="76" customFormat="1" x14ac:dyDescent="0.25">
      <c r="A27" s="290"/>
      <c r="B27" s="291" t="s">
        <v>59</v>
      </c>
      <c r="C27" s="295"/>
      <c r="D27" s="295"/>
      <c r="E27" s="295"/>
      <c r="F27" s="295"/>
      <c r="G27" s="295"/>
      <c r="H27" s="296"/>
      <c r="I27" s="307"/>
      <c r="J27" s="308" t="s">
        <v>60</v>
      </c>
      <c r="K27" s="295"/>
      <c r="L27" s="295"/>
      <c r="M27" s="295"/>
      <c r="N27" s="295"/>
      <c r="O27" s="295"/>
      <c r="P27" s="295"/>
      <c r="Q27" s="296"/>
    </row>
    <row r="28" spans="1:17" s="76" customFormat="1" ht="12.2" customHeight="1" x14ac:dyDescent="0.2">
      <c r="A28" s="151"/>
      <c r="B28" s="152"/>
      <c r="C28" s="153" t="s">
        <v>83</v>
      </c>
      <c r="D28" s="153"/>
      <c r="E28" s="153"/>
      <c r="F28" s="153"/>
      <c r="G28" s="153"/>
      <c r="H28" s="155"/>
      <c r="I28" s="151"/>
      <c r="J28" s="152"/>
      <c r="K28" s="153" t="s">
        <v>83</v>
      </c>
      <c r="L28" s="153"/>
      <c r="M28" s="153"/>
      <c r="N28" s="153"/>
      <c r="O28" s="153"/>
      <c r="P28" s="153"/>
      <c r="Q28" s="155"/>
    </row>
    <row r="29" spans="1:17" s="76" customFormat="1" ht="12.95" customHeight="1" x14ac:dyDescent="0.2">
      <c r="A29" s="151"/>
      <c r="B29" s="156" t="str">
        <f>+IF('Employee Input'!$C$13="waive","","X")</f>
        <v/>
      </c>
      <c r="C29" s="153"/>
      <c r="D29" s="153" t="s">
        <v>168</v>
      </c>
      <c r="E29" s="153"/>
      <c r="F29" s="153"/>
      <c r="G29" s="153"/>
      <c r="H29" s="155"/>
      <c r="I29" s="151"/>
      <c r="J29" s="156" t="str">
        <f>+IF('Employee Input'!$C$14="waive","","X")</f>
        <v/>
      </c>
      <c r="K29" s="153"/>
      <c r="L29" s="153" t="s">
        <v>168</v>
      </c>
      <c r="M29" s="153"/>
      <c r="N29" s="153"/>
      <c r="O29" s="153"/>
      <c r="P29" s="153"/>
      <c r="Q29" s="155"/>
    </row>
    <row r="30" spans="1:17" s="76" customFormat="1" ht="3.6" customHeight="1" x14ac:dyDescent="0.2">
      <c r="A30" s="151"/>
      <c r="B30" s="152"/>
      <c r="C30" s="153"/>
      <c r="D30" s="153"/>
      <c r="E30" s="153"/>
      <c r="F30" s="153"/>
      <c r="G30" s="153"/>
      <c r="H30" s="155"/>
      <c r="I30" s="151"/>
      <c r="J30" s="152"/>
      <c r="K30" s="153"/>
      <c r="L30" s="153"/>
      <c r="M30" s="153"/>
      <c r="N30" s="153"/>
      <c r="O30" s="153"/>
      <c r="P30" s="153"/>
      <c r="Q30" s="155"/>
    </row>
    <row r="31" spans="1:17" s="76" customFormat="1" ht="12.95" customHeight="1" x14ac:dyDescent="0.2">
      <c r="A31" s="151"/>
      <c r="B31" s="156" t="str">
        <f>+IF('Employee Input'!$C$13="waive","X","")</f>
        <v>X</v>
      </c>
      <c r="C31" s="153"/>
      <c r="D31" s="153" t="s">
        <v>58</v>
      </c>
      <c r="E31" s="153"/>
      <c r="F31" s="153"/>
      <c r="G31" s="153"/>
      <c r="H31" s="155"/>
      <c r="I31" s="151"/>
      <c r="J31" s="156" t="str">
        <f>+IF('Employee Input'!$C$14="waive","X","")</f>
        <v>X</v>
      </c>
      <c r="K31" s="153"/>
      <c r="L31" s="153" t="s">
        <v>58</v>
      </c>
      <c r="M31" s="153"/>
      <c r="N31" s="153"/>
      <c r="O31" s="153"/>
      <c r="P31" s="153"/>
      <c r="Q31" s="155"/>
    </row>
    <row r="32" spans="1:17" s="76" customFormat="1" ht="3.6" customHeight="1" x14ac:dyDescent="0.2">
      <c r="A32" s="151"/>
      <c r="B32" s="152"/>
      <c r="C32" s="153"/>
      <c r="D32" s="153"/>
      <c r="E32" s="153"/>
      <c r="F32" s="153"/>
      <c r="G32" s="153"/>
      <c r="H32" s="155"/>
      <c r="I32" s="151"/>
      <c r="J32" s="152"/>
      <c r="K32" s="153"/>
      <c r="L32" s="153"/>
      <c r="M32" s="153"/>
      <c r="N32" s="153"/>
      <c r="O32" s="153"/>
      <c r="P32" s="153"/>
      <c r="Q32" s="155"/>
    </row>
    <row r="33" spans="1:17" s="76" customFormat="1" ht="12.95" customHeight="1" x14ac:dyDescent="0.2">
      <c r="A33" s="151"/>
      <c r="B33" s="156"/>
      <c r="C33" s="153"/>
      <c r="D33" s="153" t="s">
        <v>85</v>
      </c>
      <c r="E33" s="153"/>
      <c r="F33" s="153"/>
      <c r="G33" s="153"/>
      <c r="H33" s="155"/>
      <c r="I33" s="151"/>
      <c r="J33" s="156"/>
      <c r="K33" s="153"/>
      <c r="L33" s="153" t="s">
        <v>85</v>
      </c>
      <c r="M33" s="153"/>
      <c r="N33" s="153"/>
      <c r="O33" s="153"/>
      <c r="P33" s="153"/>
      <c r="Q33" s="155"/>
    </row>
    <row r="34" spans="1:17" s="76" customFormat="1" ht="12.2" customHeight="1" x14ac:dyDescent="0.2">
      <c r="A34" s="151"/>
      <c r="B34" s="152"/>
      <c r="C34" s="154" t="s">
        <v>84</v>
      </c>
      <c r="D34" s="153"/>
      <c r="E34" s="153"/>
      <c r="F34" s="153"/>
      <c r="G34" s="153"/>
      <c r="H34" s="155"/>
      <c r="I34" s="151"/>
      <c r="J34" s="152"/>
      <c r="K34" s="154" t="s">
        <v>84</v>
      </c>
      <c r="L34" s="153"/>
      <c r="M34" s="153"/>
      <c r="N34" s="153"/>
      <c r="O34" s="153"/>
      <c r="P34" s="153"/>
      <c r="Q34" s="155"/>
    </row>
    <row r="35" spans="1:17" s="76" customFormat="1" ht="12.95" customHeight="1" x14ac:dyDescent="0.2">
      <c r="A35" s="151"/>
      <c r="B35" s="156" t="str">
        <f>+IF('Employee Input'!$D$13=Medical!B2,"X","")</f>
        <v/>
      </c>
      <c r="C35" s="153"/>
      <c r="D35" s="153" t="s">
        <v>44</v>
      </c>
      <c r="E35" s="153"/>
      <c r="F35" s="153"/>
      <c r="G35" s="153"/>
      <c r="H35" s="155"/>
      <c r="I35" s="151"/>
      <c r="J35" s="156" t="str">
        <f>+IF('Employee Input'!$D$14=Medical!B2,"X","")</f>
        <v/>
      </c>
      <c r="K35" s="153"/>
      <c r="L35" s="153" t="s">
        <v>44</v>
      </c>
      <c r="M35" s="153"/>
      <c r="N35" s="153"/>
      <c r="O35" s="152"/>
      <c r="P35" s="214"/>
      <c r="Q35" s="155"/>
    </row>
    <row r="36" spans="1:17" s="76" customFormat="1" ht="3.6" customHeight="1" x14ac:dyDescent="0.2">
      <c r="A36" s="151"/>
      <c r="B36" s="152"/>
      <c r="C36" s="153"/>
      <c r="D36" s="153"/>
      <c r="E36" s="153"/>
      <c r="F36" s="153"/>
      <c r="G36" s="153"/>
      <c r="H36" s="155"/>
      <c r="I36" s="151"/>
      <c r="J36" s="152"/>
      <c r="K36" s="153"/>
      <c r="L36" s="153"/>
      <c r="M36" s="153"/>
      <c r="N36" s="153"/>
      <c r="O36" s="153"/>
      <c r="P36" s="152"/>
      <c r="Q36" s="155"/>
    </row>
    <row r="37" spans="1:17" s="76" customFormat="1" ht="12.95" customHeight="1" x14ac:dyDescent="0.2">
      <c r="A37" s="151"/>
      <c r="B37" s="157" t="str">
        <f>+IF('Employee Input'!$D$13=Medical!D2,"X","")</f>
        <v/>
      </c>
      <c r="C37" s="153"/>
      <c r="D37" s="153" t="s">
        <v>159</v>
      </c>
      <c r="E37" s="153"/>
      <c r="F37" s="153"/>
      <c r="G37" s="153"/>
      <c r="H37" s="155"/>
      <c r="I37" s="151"/>
      <c r="J37" s="156" t="str">
        <f>+IF('Employee Input'!$D$14=Medical!D2,"X","")</f>
        <v/>
      </c>
      <c r="K37" s="153"/>
      <c r="L37" s="153" t="s">
        <v>159</v>
      </c>
      <c r="M37" s="153"/>
      <c r="N37" s="153"/>
      <c r="O37" s="152"/>
      <c r="P37" s="152"/>
      <c r="Q37" s="155"/>
    </row>
    <row r="38" spans="1:17" s="76" customFormat="1" ht="3.6" customHeight="1" x14ac:dyDescent="0.2">
      <c r="A38" s="151"/>
      <c r="B38" s="152"/>
      <c r="C38" s="153"/>
      <c r="D38" s="153"/>
      <c r="E38" s="153"/>
      <c r="F38" s="153"/>
      <c r="G38" s="153"/>
      <c r="H38" s="155"/>
      <c r="I38" s="151"/>
      <c r="J38" s="152"/>
      <c r="K38" s="153"/>
      <c r="L38" s="153"/>
      <c r="M38" s="153"/>
      <c r="N38" s="153"/>
      <c r="O38" s="153"/>
      <c r="P38" s="153"/>
      <c r="Q38" s="155"/>
    </row>
    <row r="39" spans="1:17" s="76" customFormat="1" ht="12.95" customHeight="1" x14ac:dyDescent="0.2">
      <c r="A39" s="151"/>
      <c r="B39" s="156" t="str">
        <f>+IF('Employee Input'!$D$13=Medical!C2,"X","")</f>
        <v/>
      </c>
      <c r="C39" s="153"/>
      <c r="D39" s="153" t="s">
        <v>160</v>
      </c>
      <c r="E39" s="153"/>
      <c r="F39" s="153"/>
      <c r="G39" s="153"/>
      <c r="H39" s="155"/>
      <c r="I39" s="151"/>
      <c r="J39" s="156" t="str">
        <f>+IF('Employee Input'!$D$14=Medical!C2,"X","")</f>
        <v/>
      </c>
      <c r="K39" s="153"/>
      <c r="L39" s="153" t="s">
        <v>160</v>
      </c>
      <c r="M39" s="153"/>
      <c r="N39" s="153"/>
      <c r="O39" s="153"/>
      <c r="P39" s="153"/>
      <c r="Q39" s="155"/>
    </row>
    <row r="40" spans="1:17" s="76" customFormat="1" ht="3.6" customHeight="1" x14ac:dyDescent="0.2">
      <c r="A40" s="151"/>
      <c r="B40" s="152"/>
      <c r="C40" s="153"/>
      <c r="D40" s="153"/>
      <c r="E40" s="153"/>
      <c r="F40" s="153"/>
      <c r="G40" s="153"/>
      <c r="H40" s="155"/>
      <c r="I40" s="151"/>
      <c r="J40" s="152"/>
      <c r="K40" s="153"/>
      <c r="L40" s="153"/>
      <c r="M40" s="153"/>
      <c r="N40" s="153"/>
      <c r="O40" s="153"/>
      <c r="P40" s="153"/>
      <c r="Q40" s="155"/>
    </row>
    <row r="41" spans="1:17" ht="12.95" customHeight="1" x14ac:dyDescent="0.25">
      <c r="A41" s="176"/>
      <c r="B41" s="156" t="str">
        <f>+IF('Employee Input'!$D$13=Medical!E2,"X","")</f>
        <v/>
      </c>
      <c r="C41" s="153"/>
      <c r="D41" s="153" t="s">
        <v>45</v>
      </c>
      <c r="E41" s="153"/>
      <c r="F41" s="153"/>
      <c r="G41" s="153"/>
      <c r="H41" s="155"/>
      <c r="I41" s="151"/>
      <c r="J41" s="156" t="str">
        <f>+IF('Employee Input'!$D$14=Medical!E2,"X","")</f>
        <v/>
      </c>
      <c r="K41" s="153"/>
      <c r="L41" s="153" t="s">
        <v>45</v>
      </c>
      <c r="M41" s="153"/>
      <c r="N41" s="153"/>
      <c r="O41" s="153"/>
      <c r="P41" s="153"/>
      <c r="Q41" s="155"/>
    </row>
    <row r="42" spans="1:17" s="74" customFormat="1" ht="3.6" customHeight="1" x14ac:dyDescent="0.25">
      <c r="A42" s="211"/>
      <c r="B42" s="159"/>
      <c r="C42" s="160"/>
      <c r="D42" s="160"/>
      <c r="E42" s="160"/>
      <c r="F42" s="160"/>
      <c r="G42" s="160"/>
      <c r="H42" s="161"/>
      <c r="I42" s="158"/>
      <c r="J42" s="159"/>
      <c r="K42" s="160"/>
      <c r="L42" s="160"/>
      <c r="M42" s="160"/>
      <c r="N42" s="160"/>
      <c r="O42" s="160"/>
      <c r="P42" s="160"/>
      <c r="Q42" s="161"/>
    </row>
    <row r="43" spans="1:17" s="76" customFormat="1" x14ac:dyDescent="0.25">
      <c r="A43" s="297"/>
      <c r="B43" s="298" t="s">
        <v>170</v>
      </c>
      <c r="C43" s="299"/>
      <c r="D43" s="299"/>
      <c r="E43" s="299"/>
      <c r="F43" s="299"/>
      <c r="G43" s="299"/>
      <c r="H43" s="300"/>
      <c r="I43" s="301"/>
      <c r="J43" s="298" t="s">
        <v>86</v>
      </c>
      <c r="K43" s="299"/>
      <c r="L43" s="299"/>
      <c r="M43" s="299"/>
      <c r="N43" s="299"/>
      <c r="O43" s="299"/>
      <c r="P43" s="299"/>
      <c r="Q43" s="300"/>
    </row>
    <row r="44" spans="1:17" s="76" customFormat="1" ht="12.95" customHeight="1" x14ac:dyDescent="0.25">
      <c r="A44" s="302"/>
      <c r="B44" s="303" t="s">
        <v>162</v>
      </c>
      <c r="C44" s="304"/>
      <c r="D44" s="304"/>
      <c r="E44" s="304"/>
      <c r="F44" s="304"/>
      <c r="G44" s="304"/>
      <c r="H44" s="305"/>
      <c r="I44" s="306"/>
      <c r="J44" s="303" t="s">
        <v>163</v>
      </c>
      <c r="K44" s="304"/>
      <c r="L44" s="304"/>
      <c r="M44" s="304"/>
      <c r="N44" s="304"/>
      <c r="O44" s="304"/>
      <c r="P44" s="304"/>
      <c r="Q44" s="305"/>
    </row>
    <row r="45" spans="1:17" s="76" customFormat="1" ht="12.2" customHeight="1" x14ac:dyDescent="0.2">
      <c r="A45" s="151"/>
      <c r="B45" s="152"/>
      <c r="C45" s="153" t="s">
        <v>83</v>
      </c>
      <c r="D45" s="153"/>
      <c r="E45" s="153"/>
      <c r="F45" s="153"/>
      <c r="G45" s="153"/>
      <c r="H45" s="155"/>
      <c r="I45" s="151"/>
      <c r="J45" s="152"/>
      <c r="K45" s="153" t="s">
        <v>205</v>
      </c>
      <c r="L45" s="153"/>
      <c r="M45" s="153"/>
      <c r="N45" s="153"/>
      <c r="O45" s="153"/>
      <c r="P45" s="153"/>
      <c r="Q45" s="155"/>
    </row>
    <row r="46" spans="1:17" s="76" customFormat="1" ht="12.95" customHeight="1" x14ac:dyDescent="0.2">
      <c r="A46" s="151"/>
      <c r="B46" s="156" t="str">
        <f>+IF(G51&gt;0,"X","")</f>
        <v/>
      </c>
      <c r="C46" s="153"/>
      <c r="D46" s="153" t="s">
        <v>167</v>
      </c>
      <c r="E46" s="153"/>
      <c r="F46" s="153"/>
      <c r="G46" s="153"/>
      <c r="H46" s="155"/>
      <c r="I46" s="151"/>
      <c r="J46" s="156" t="str">
        <f>+IF(P51&gt;0,"X","")</f>
        <v/>
      </c>
      <c r="K46" s="153"/>
      <c r="L46" s="153" t="s">
        <v>167</v>
      </c>
      <c r="M46" s="153"/>
      <c r="N46" s="153"/>
      <c r="O46" s="153"/>
      <c r="P46" s="153"/>
      <c r="Q46" s="155"/>
    </row>
    <row r="47" spans="1:17" s="76" customFormat="1" ht="3.6" customHeight="1" x14ac:dyDescent="0.2">
      <c r="A47" s="151"/>
      <c r="B47" s="152"/>
      <c r="C47" s="153"/>
      <c r="D47" s="153"/>
      <c r="E47" s="153"/>
      <c r="F47" s="153"/>
      <c r="G47" s="153"/>
      <c r="H47" s="155"/>
      <c r="I47" s="151"/>
      <c r="J47" s="152"/>
      <c r="K47" s="153"/>
      <c r="L47" s="153"/>
      <c r="M47" s="153"/>
      <c r="N47" s="153"/>
      <c r="O47" s="153"/>
      <c r="P47" s="153"/>
      <c r="Q47" s="155"/>
    </row>
    <row r="48" spans="1:17" s="76" customFormat="1" ht="12.95" customHeight="1" x14ac:dyDescent="0.2">
      <c r="A48" s="151"/>
      <c r="B48" s="156" t="str">
        <f>+IF(G51=0,"X","")</f>
        <v>X</v>
      </c>
      <c r="C48" s="153"/>
      <c r="D48" s="153" t="s">
        <v>58</v>
      </c>
      <c r="E48" s="153"/>
      <c r="F48" s="153"/>
      <c r="G48" s="153"/>
      <c r="H48" s="155"/>
      <c r="I48" s="151"/>
      <c r="J48" s="156" t="str">
        <f>+IF(P51=0,"X","")</f>
        <v>X</v>
      </c>
      <c r="K48" s="153"/>
      <c r="L48" s="153" t="s">
        <v>58</v>
      </c>
      <c r="M48" s="153"/>
      <c r="N48" s="153"/>
      <c r="O48" s="153"/>
      <c r="P48" s="153"/>
      <c r="Q48" s="155"/>
    </row>
    <row r="49" spans="1:17" s="76" customFormat="1" ht="3.6" customHeight="1" x14ac:dyDescent="0.2">
      <c r="A49" s="151"/>
      <c r="B49" s="152"/>
      <c r="C49" s="153"/>
      <c r="D49" s="153"/>
      <c r="E49" s="153"/>
      <c r="F49" s="153"/>
      <c r="G49" s="153"/>
      <c r="H49" s="155"/>
      <c r="I49" s="151"/>
      <c r="J49" s="152"/>
      <c r="K49" s="153"/>
      <c r="L49" s="153"/>
      <c r="M49" s="153"/>
      <c r="N49" s="153"/>
      <c r="O49" s="153"/>
      <c r="P49" s="153"/>
      <c r="Q49" s="155"/>
    </row>
    <row r="50" spans="1:17" s="75" customFormat="1" ht="12.95" customHeight="1" x14ac:dyDescent="0.2">
      <c r="A50" s="151"/>
      <c r="B50" s="156"/>
      <c r="C50" s="153"/>
      <c r="D50" s="153" t="s">
        <v>85</v>
      </c>
      <c r="E50" s="153"/>
      <c r="F50" s="153"/>
      <c r="G50" s="153"/>
      <c r="H50" s="155"/>
      <c r="I50" s="151"/>
      <c r="J50" s="156"/>
      <c r="K50" s="153"/>
      <c r="L50" s="153" t="s">
        <v>85</v>
      </c>
      <c r="M50" s="153"/>
      <c r="N50" s="153"/>
      <c r="O50" s="153"/>
      <c r="P50" s="153"/>
      <c r="Q50" s="155"/>
    </row>
    <row r="51" spans="1:17" s="75" customFormat="1" ht="12.2" customHeight="1" x14ac:dyDescent="0.2">
      <c r="A51" s="151"/>
      <c r="B51" s="285" t="s">
        <v>180</v>
      </c>
      <c r="C51" s="153"/>
      <c r="D51" s="153"/>
      <c r="E51" s="153"/>
      <c r="F51" s="165"/>
      <c r="G51" s="282">
        <f>MIN(+'Employee Input'!$C$27,2750)</f>
        <v>0</v>
      </c>
      <c r="H51" s="287" t="s">
        <v>178</v>
      </c>
      <c r="I51" s="151"/>
      <c r="J51" s="285" t="s">
        <v>182</v>
      </c>
      <c r="K51" s="153"/>
      <c r="L51" s="153"/>
      <c r="M51" s="153"/>
      <c r="N51" s="282">
        <f>+'Employee Input'!$C$12</f>
        <v>0</v>
      </c>
      <c r="O51" s="165"/>
      <c r="P51" s="282">
        <f>+'Employee Input'!$C$12</f>
        <v>0</v>
      </c>
      <c r="Q51" s="287" t="s">
        <v>179</v>
      </c>
    </row>
    <row r="52" spans="1:17" s="75" customFormat="1" ht="12.95" customHeight="1" x14ac:dyDescent="0.2">
      <c r="A52" s="151"/>
      <c r="B52" s="152"/>
      <c r="C52" s="286" t="s">
        <v>230</v>
      </c>
      <c r="D52" s="153"/>
      <c r="E52" s="153"/>
      <c r="F52" s="153"/>
      <c r="G52" s="153"/>
      <c r="H52" s="155"/>
      <c r="I52" s="151"/>
      <c r="J52" s="152"/>
      <c r="K52" s="154" t="s">
        <v>226</v>
      </c>
      <c r="L52" s="153"/>
      <c r="M52" s="153"/>
      <c r="N52" s="153"/>
      <c r="O52" s="153"/>
      <c r="P52" s="153"/>
      <c r="Q52" s="155"/>
    </row>
    <row r="53" spans="1:17" s="75" customFormat="1" ht="12.95" customHeight="1" x14ac:dyDescent="0.2">
      <c r="A53" s="151"/>
      <c r="B53" s="152"/>
      <c r="C53" s="286"/>
      <c r="D53" s="279" t="s">
        <v>173</v>
      </c>
      <c r="E53" s="153"/>
      <c r="F53" s="153"/>
      <c r="G53" s="153"/>
      <c r="H53" s="155"/>
      <c r="I53" s="151"/>
      <c r="J53" s="152"/>
      <c r="K53" s="154"/>
      <c r="L53" s="153"/>
      <c r="M53" s="153"/>
      <c r="N53" s="153"/>
      <c r="O53" s="153"/>
      <c r="P53" s="153"/>
      <c r="Q53" s="155"/>
    </row>
    <row r="54" spans="1:17" s="74" customFormat="1" ht="13.5" customHeight="1" x14ac:dyDescent="0.25">
      <c r="A54" s="211"/>
      <c r="B54" s="152"/>
      <c r="C54" s="153"/>
      <c r="D54" s="279" t="s">
        <v>174</v>
      </c>
      <c r="E54" s="153"/>
      <c r="F54" s="153"/>
      <c r="G54" s="153"/>
      <c r="H54" s="155"/>
      <c r="I54" s="151"/>
      <c r="J54" s="152"/>
      <c r="K54" s="153"/>
      <c r="L54" s="153"/>
      <c r="M54" s="153"/>
      <c r="N54" s="153"/>
      <c r="O54" s="153"/>
      <c r="P54" s="153"/>
      <c r="Q54" s="155"/>
    </row>
    <row r="55" spans="1:17" s="76" customFormat="1" ht="15" customHeight="1" x14ac:dyDescent="0.25">
      <c r="A55" s="309"/>
      <c r="B55" s="298" t="s">
        <v>171</v>
      </c>
      <c r="C55" s="299"/>
      <c r="D55" s="299"/>
      <c r="E55" s="299"/>
      <c r="F55" s="299"/>
      <c r="G55" s="299"/>
      <c r="H55" s="300"/>
      <c r="I55" s="299"/>
      <c r="J55" s="298" t="s">
        <v>87</v>
      </c>
      <c r="K55" s="299"/>
      <c r="L55" s="299"/>
      <c r="M55" s="299"/>
      <c r="N55" s="299"/>
      <c r="O55" s="299"/>
      <c r="P55" s="299"/>
      <c r="Q55" s="300"/>
    </row>
    <row r="56" spans="1:17" s="76" customFormat="1" ht="12.75" customHeight="1" x14ac:dyDescent="0.25">
      <c r="A56" s="322"/>
      <c r="B56" s="326" t="s">
        <v>188</v>
      </c>
      <c r="C56" s="324"/>
      <c r="D56" s="324"/>
      <c r="E56" s="324"/>
      <c r="F56" s="324"/>
      <c r="G56" s="324"/>
      <c r="H56" s="325"/>
      <c r="I56" s="324"/>
      <c r="J56" s="323"/>
      <c r="K56" s="324"/>
      <c r="L56" s="324"/>
      <c r="M56" s="324"/>
      <c r="N56" s="324"/>
      <c r="O56" s="324"/>
      <c r="P56" s="324"/>
      <c r="Q56" s="325"/>
    </row>
    <row r="57" spans="1:17" s="76" customFormat="1" ht="12.2" customHeight="1" x14ac:dyDescent="0.2">
      <c r="A57" s="169"/>
      <c r="B57" s="152"/>
      <c r="C57" s="153" t="s">
        <v>83</v>
      </c>
      <c r="D57" s="153"/>
      <c r="E57" s="153"/>
      <c r="F57" s="153"/>
      <c r="G57" s="153"/>
      <c r="H57" s="155"/>
      <c r="I57" s="153"/>
      <c r="J57" s="152"/>
      <c r="K57" s="153" t="s">
        <v>83</v>
      </c>
      <c r="L57" s="153"/>
      <c r="M57" s="153"/>
      <c r="N57" s="153"/>
      <c r="O57" s="153"/>
      <c r="P57" s="153"/>
      <c r="Q57" s="155"/>
    </row>
    <row r="58" spans="1:17" s="76" customFormat="1" ht="12.95" customHeight="1" x14ac:dyDescent="0.2">
      <c r="A58" s="167"/>
      <c r="B58" s="168" t="str">
        <f>+IF(G63&gt;0,"X","")</f>
        <v/>
      </c>
      <c r="C58" s="153"/>
      <c r="D58" s="153" t="s">
        <v>167</v>
      </c>
      <c r="E58" s="153"/>
      <c r="F58" s="153"/>
      <c r="G58" s="153"/>
      <c r="H58" s="155"/>
      <c r="I58" s="151"/>
      <c r="J58" s="156" t="str">
        <f>+IF(P63&gt;0,"X","")</f>
        <v/>
      </c>
      <c r="K58" s="153"/>
      <c r="L58" s="153" t="s">
        <v>167</v>
      </c>
      <c r="M58" s="153"/>
      <c r="N58" s="153"/>
      <c r="O58" s="153"/>
      <c r="P58" s="153"/>
      <c r="Q58" s="155"/>
    </row>
    <row r="59" spans="1:17" s="76" customFormat="1" ht="3.6" customHeight="1" x14ac:dyDescent="0.2">
      <c r="A59" s="151"/>
      <c r="B59" s="152"/>
      <c r="C59" s="153"/>
      <c r="D59" s="153"/>
      <c r="E59" s="153"/>
      <c r="F59" s="153"/>
      <c r="G59" s="153"/>
      <c r="H59" s="155"/>
      <c r="I59" s="151"/>
      <c r="J59" s="152"/>
      <c r="K59" s="153"/>
      <c r="L59" s="153"/>
      <c r="M59" s="153"/>
      <c r="N59" s="153"/>
      <c r="O59" s="153"/>
      <c r="P59" s="153"/>
      <c r="Q59" s="155"/>
    </row>
    <row r="60" spans="1:17" s="76" customFormat="1" ht="12.95" customHeight="1" x14ac:dyDescent="0.2">
      <c r="A60" s="151"/>
      <c r="B60" s="156" t="str">
        <f>+IF(G63=0,"X","")</f>
        <v>X</v>
      </c>
      <c r="C60" s="153"/>
      <c r="D60" s="153" t="s">
        <v>58</v>
      </c>
      <c r="E60" s="153"/>
      <c r="F60" s="153"/>
      <c r="G60" s="153"/>
      <c r="H60" s="155"/>
      <c r="I60" s="151"/>
      <c r="J60" s="156" t="str">
        <f>+IF(P63=0,"X","")</f>
        <v>X</v>
      </c>
      <c r="K60" s="153"/>
      <c r="L60" s="153" t="s">
        <v>58</v>
      </c>
      <c r="M60" s="153"/>
      <c r="N60" s="153"/>
      <c r="O60" s="153"/>
      <c r="P60" s="153"/>
      <c r="Q60" s="155"/>
    </row>
    <row r="61" spans="1:17" s="76" customFormat="1" ht="3.6" customHeight="1" x14ac:dyDescent="0.2">
      <c r="A61" s="151"/>
      <c r="B61" s="152"/>
      <c r="C61" s="153"/>
      <c r="D61" s="153"/>
      <c r="E61" s="153"/>
      <c r="F61" s="153"/>
      <c r="G61" s="153"/>
      <c r="H61" s="155"/>
      <c r="I61" s="151"/>
      <c r="J61" s="152"/>
      <c r="K61" s="153"/>
      <c r="L61" s="153"/>
      <c r="M61" s="153"/>
      <c r="N61" s="153"/>
      <c r="O61" s="153"/>
      <c r="P61" s="153"/>
      <c r="Q61" s="155"/>
    </row>
    <row r="62" spans="1:17" s="75" customFormat="1" ht="12.95" customHeight="1" x14ac:dyDescent="0.2">
      <c r="A62" s="151"/>
      <c r="B62" s="156"/>
      <c r="C62" s="153"/>
      <c r="D62" s="153" t="s">
        <v>85</v>
      </c>
      <c r="E62" s="153"/>
      <c r="F62" s="153"/>
      <c r="G62" s="153"/>
      <c r="H62" s="155"/>
      <c r="I62" s="151"/>
      <c r="J62" s="156"/>
      <c r="K62" s="153"/>
      <c r="L62" s="153" t="s">
        <v>85</v>
      </c>
      <c r="M62" s="153"/>
      <c r="N62" s="153"/>
      <c r="O62" s="153"/>
      <c r="P62" s="153"/>
      <c r="Q62" s="155"/>
    </row>
    <row r="63" spans="1:17" s="75" customFormat="1" ht="12.2" customHeight="1" x14ac:dyDescent="0.25">
      <c r="A63" s="151"/>
      <c r="B63" s="152"/>
      <c r="C63" s="170"/>
      <c r="D63" s="281" t="s">
        <v>181</v>
      </c>
      <c r="E63" s="153"/>
      <c r="F63" s="153"/>
      <c r="G63" s="282">
        <f>MIN(+'Employee Input'!$C$28, 5000)</f>
        <v>0</v>
      </c>
      <c r="H63" s="283" t="s">
        <v>177</v>
      </c>
      <c r="I63" s="151"/>
      <c r="J63" s="284" t="s">
        <v>183</v>
      </c>
      <c r="K63" s="153"/>
      <c r="L63" s="153"/>
      <c r="M63" s="153"/>
      <c r="N63" s="282">
        <f>MIN(+'Employee Input'!$C$29,14300)</f>
        <v>0</v>
      </c>
      <c r="O63" s="165"/>
      <c r="P63" s="162"/>
      <c r="Q63" s="283" t="s">
        <v>176</v>
      </c>
    </row>
    <row r="64" spans="1:17" s="75" customFormat="1" ht="12.95" customHeight="1" x14ac:dyDescent="0.25">
      <c r="A64" s="151"/>
      <c r="B64" s="152"/>
      <c r="C64" s="170"/>
      <c r="D64" s="281" t="s">
        <v>169</v>
      </c>
      <c r="E64" s="153"/>
      <c r="F64" s="153"/>
      <c r="G64" s="153"/>
      <c r="H64" s="155"/>
      <c r="I64" s="151"/>
      <c r="J64" s="152"/>
      <c r="K64" s="154" t="s">
        <v>231</v>
      </c>
      <c r="L64" s="153"/>
      <c r="M64" s="153"/>
      <c r="N64" s="153"/>
      <c r="O64" s="153"/>
      <c r="P64" s="153"/>
      <c r="Q64" s="155"/>
    </row>
    <row r="65" spans="1:18" s="75" customFormat="1" ht="12.95" customHeight="1" x14ac:dyDescent="0.25">
      <c r="A65" s="151"/>
      <c r="B65" s="152"/>
      <c r="C65" s="170"/>
      <c r="D65" s="279" t="s">
        <v>173</v>
      </c>
      <c r="E65" s="153"/>
      <c r="F65" s="153"/>
      <c r="G65" s="153"/>
      <c r="H65" s="155"/>
      <c r="I65" s="151"/>
      <c r="J65" s="152"/>
      <c r="K65" s="153"/>
      <c r="L65" s="289" t="s">
        <v>175</v>
      </c>
      <c r="M65" s="153"/>
      <c r="N65" s="153"/>
      <c r="O65" s="153"/>
      <c r="P65" s="153"/>
      <c r="Q65" s="155"/>
    </row>
    <row r="66" spans="1:18" s="75" customFormat="1" ht="12.95" customHeight="1" x14ac:dyDescent="0.25">
      <c r="A66" s="151"/>
      <c r="B66" s="152"/>
      <c r="C66" s="170"/>
      <c r="D66" s="279" t="s">
        <v>174</v>
      </c>
      <c r="E66" s="153"/>
      <c r="F66" s="153"/>
      <c r="G66" s="153"/>
      <c r="H66" s="155"/>
      <c r="I66" s="151"/>
      <c r="J66" s="152"/>
      <c r="K66" s="153"/>
      <c r="L66" s="153"/>
      <c r="M66" s="153"/>
      <c r="N66" s="153"/>
      <c r="O66" s="153"/>
      <c r="P66" s="153"/>
      <c r="Q66" s="155"/>
    </row>
    <row r="67" spans="1:18" s="75" customFormat="1" ht="3" customHeight="1" x14ac:dyDescent="0.2">
      <c r="A67" s="163"/>
      <c r="B67" s="164"/>
      <c r="C67" s="165"/>
      <c r="D67" s="165"/>
      <c r="E67" s="165"/>
      <c r="F67" s="165"/>
      <c r="G67" s="165"/>
      <c r="H67" s="166"/>
      <c r="I67" s="163"/>
      <c r="J67" s="164"/>
      <c r="K67" s="165"/>
      <c r="L67" s="165"/>
      <c r="M67" s="165"/>
      <c r="N67" s="165"/>
      <c r="O67" s="165"/>
      <c r="P67" s="165"/>
      <c r="Q67" s="166"/>
    </row>
    <row r="68" spans="1:18" s="76" customFormat="1" ht="13.5" customHeight="1" x14ac:dyDescent="0.2">
      <c r="A68" s="290"/>
      <c r="B68" s="291" t="s">
        <v>61</v>
      </c>
      <c r="C68" s="292"/>
      <c r="D68" s="292"/>
      <c r="E68" s="292"/>
      <c r="F68" s="292"/>
      <c r="G68" s="292"/>
      <c r="H68" s="292"/>
      <c r="I68" s="292"/>
      <c r="J68" s="293"/>
      <c r="K68" s="292"/>
      <c r="L68" s="292"/>
      <c r="M68" s="292"/>
      <c r="N68" s="292"/>
      <c r="O68" s="292"/>
      <c r="P68" s="292"/>
      <c r="Q68" s="294"/>
    </row>
    <row r="69" spans="1:18" s="76" customFormat="1" ht="12.2" customHeight="1" x14ac:dyDescent="0.2">
      <c r="A69" s="151"/>
      <c r="B69" s="152"/>
      <c r="C69" s="153" t="s">
        <v>83</v>
      </c>
      <c r="D69" s="153"/>
      <c r="E69" s="153"/>
      <c r="F69" s="153"/>
      <c r="G69" s="153"/>
      <c r="H69" s="153"/>
      <c r="I69" s="153"/>
      <c r="J69" s="152"/>
      <c r="K69" s="154" t="s">
        <v>84</v>
      </c>
      <c r="L69" s="153"/>
      <c r="M69" s="153"/>
      <c r="N69" s="153"/>
      <c r="O69" s="153"/>
      <c r="P69" s="153"/>
      <c r="Q69" s="155"/>
    </row>
    <row r="70" spans="1:18" s="76" customFormat="1" ht="12.95" customHeight="1" x14ac:dyDescent="0.2">
      <c r="A70" s="151"/>
      <c r="B70" s="156" t="str">
        <f>+IF('Employee Input'!C15="waive","","X")</f>
        <v/>
      </c>
      <c r="C70" s="153"/>
      <c r="D70" s="153" t="s">
        <v>168</v>
      </c>
      <c r="E70" s="153"/>
      <c r="F70" s="153"/>
      <c r="G70" s="153"/>
      <c r="H70" s="153"/>
      <c r="I70" s="153"/>
      <c r="J70" s="156" t="str">
        <f>+IF('Employee Input'!$D$15=Medical!B2,"X","")</f>
        <v/>
      </c>
      <c r="K70" s="153"/>
      <c r="L70" s="153" t="s">
        <v>44</v>
      </c>
      <c r="M70" s="153"/>
      <c r="N70" s="153"/>
      <c r="O70" s="156" t="str">
        <f>+IF('Employee Input'!$D$15=Medical!C2,"X","")</f>
        <v/>
      </c>
      <c r="P70" s="214"/>
      <c r="Q70" s="155" t="s">
        <v>160</v>
      </c>
      <c r="R70" s="274"/>
    </row>
    <row r="71" spans="1:18" s="76" customFormat="1" ht="3.6" customHeight="1" x14ac:dyDescent="0.2">
      <c r="A71" s="151"/>
      <c r="B71" s="152"/>
      <c r="C71" s="153"/>
      <c r="D71" s="153"/>
      <c r="E71" s="153"/>
      <c r="F71" s="153"/>
      <c r="G71" s="153"/>
      <c r="H71" s="153"/>
      <c r="I71" s="153"/>
      <c r="J71" s="152"/>
      <c r="K71" s="153"/>
      <c r="L71" s="153"/>
      <c r="M71" s="153"/>
      <c r="N71" s="153"/>
      <c r="O71" s="153"/>
      <c r="P71" s="152"/>
      <c r="Q71" s="155"/>
      <c r="R71" s="274"/>
    </row>
    <row r="72" spans="1:18" s="76" customFormat="1" ht="12.95" customHeight="1" x14ac:dyDescent="0.2">
      <c r="A72" s="151"/>
      <c r="B72" s="156" t="str">
        <f>+IF('Employee Input'!C15="waive","X","")</f>
        <v>X</v>
      </c>
      <c r="C72" s="153"/>
      <c r="D72" s="153" t="s">
        <v>58</v>
      </c>
      <c r="E72" s="153"/>
      <c r="F72" s="153"/>
      <c r="G72" s="153"/>
      <c r="H72" s="153"/>
      <c r="I72" s="153"/>
      <c r="J72" s="156" t="str">
        <f>+IF('Employee Input'!$D$15=Medical!D2,"X","")</f>
        <v/>
      </c>
      <c r="K72" s="153"/>
      <c r="L72" s="153" t="s">
        <v>161</v>
      </c>
      <c r="M72" s="153"/>
      <c r="N72" s="153"/>
      <c r="O72" s="156" t="str">
        <f>+IF('Employee Input'!$D$15=Medical!E2,"X","")</f>
        <v/>
      </c>
      <c r="P72" s="152"/>
      <c r="Q72" s="155" t="s">
        <v>45</v>
      </c>
      <c r="R72" s="274"/>
    </row>
    <row r="73" spans="1:18" s="76" customFormat="1" ht="3.6" customHeight="1" x14ac:dyDescent="0.2">
      <c r="A73" s="151"/>
      <c r="B73" s="152"/>
      <c r="C73" s="153"/>
      <c r="D73" s="153"/>
      <c r="E73" s="153"/>
      <c r="F73" s="153"/>
      <c r="G73" s="153"/>
      <c r="H73" s="153"/>
      <c r="I73" s="153"/>
      <c r="J73" s="152"/>
      <c r="K73" s="153"/>
      <c r="L73" s="153"/>
      <c r="M73" s="153"/>
      <c r="N73" s="153"/>
      <c r="O73" s="153"/>
      <c r="P73" s="153"/>
      <c r="Q73" s="155"/>
    </row>
    <row r="74" spans="1:18" s="76" customFormat="1" ht="12.95" customHeight="1" x14ac:dyDescent="0.2">
      <c r="A74" s="151"/>
      <c r="B74" s="156"/>
      <c r="C74" s="153"/>
      <c r="D74" s="153" t="s">
        <v>85</v>
      </c>
      <c r="E74" s="153"/>
      <c r="F74" s="153"/>
      <c r="G74" s="153"/>
      <c r="H74" s="153"/>
      <c r="I74" s="153"/>
      <c r="J74" s="214"/>
      <c r="K74" s="214"/>
      <c r="L74" s="214"/>
      <c r="M74" s="214"/>
      <c r="N74" s="153"/>
      <c r="O74" s="153"/>
      <c r="P74" s="153"/>
      <c r="Q74" s="155"/>
    </row>
    <row r="75" spans="1:18" s="76" customFormat="1" ht="3.6" customHeight="1" x14ac:dyDescent="0.2">
      <c r="A75" s="151"/>
      <c r="B75" s="152"/>
      <c r="C75" s="153"/>
      <c r="D75" s="153"/>
      <c r="E75" s="153"/>
      <c r="F75" s="153"/>
      <c r="G75" s="153"/>
      <c r="H75" s="153"/>
      <c r="I75" s="153"/>
      <c r="J75" s="153"/>
      <c r="K75" s="153"/>
      <c r="L75" s="153"/>
      <c r="M75" s="153"/>
      <c r="N75" s="153"/>
      <c r="O75" s="153"/>
      <c r="P75" s="153"/>
      <c r="Q75" s="155"/>
      <c r="R75" s="75"/>
    </row>
    <row r="76" spans="1:18" s="75" customFormat="1" ht="3.6" customHeight="1" x14ac:dyDescent="0.2">
      <c r="A76" s="163"/>
      <c r="B76" s="165"/>
      <c r="C76" s="165"/>
      <c r="D76" s="165"/>
      <c r="E76" s="165"/>
      <c r="F76" s="165"/>
      <c r="G76" s="165"/>
      <c r="H76" s="165"/>
      <c r="I76" s="165"/>
      <c r="J76" s="165"/>
      <c r="K76" s="165"/>
      <c r="L76" s="165"/>
      <c r="M76" s="165"/>
      <c r="N76" s="165"/>
      <c r="O76" s="165"/>
      <c r="P76" s="165"/>
      <c r="Q76" s="166"/>
    </row>
    <row r="77" spans="1:18" s="75" customFormat="1" ht="12" x14ac:dyDescent="0.2">
      <c r="A77" s="288" t="s">
        <v>214</v>
      </c>
      <c r="B77" s="276"/>
      <c r="C77" s="275"/>
      <c r="D77" s="275"/>
      <c r="E77" s="275"/>
      <c r="F77" s="275"/>
      <c r="G77" s="275"/>
      <c r="H77" s="275"/>
      <c r="I77" s="275"/>
      <c r="J77" s="276"/>
      <c r="K77" s="275"/>
      <c r="L77" s="275"/>
      <c r="M77" s="275"/>
      <c r="N77" s="275"/>
      <c r="O77" s="275"/>
      <c r="P77" s="275"/>
      <c r="Q77" s="275"/>
    </row>
    <row r="78" spans="1:18" s="75" customFormat="1" ht="12" x14ac:dyDescent="0.2">
      <c r="A78" s="288" t="s">
        <v>220</v>
      </c>
      <c r="B78" s="276"/>
      <c r="C78" s="275"/>
      <c r="D78" s="275"/>
      <c r="E78" s="275"/>
      <c r="F78" s="275"/>
      <c r="G78" s="275"/>
      <c r="H78" s="275"/>
      <c r="I78" s="275"/>
      <c r="J78" s="276"/>
      <c r="K78" s="275"/>
      <c r="L78" s="275"/>
      <c r="M78" s="275"/>
      <c r="N78" s="275"/>
      <c r="O78" s="275"/>
      <c r="P78" s="275"/>
      <c r="Q78" s="275"/>
    </row>
    <row r="79" spans="1:18" s="75" customFormat="1" ht="12" x14ac:dyDescent="0.2">
      <c r="A79" s="288"/>
      <c r="B79" s="276"/>
      <c r="C79" s="275"/>
      <c r="D79" s="275"/>
      <c r="E79" s="275"/>
      <c r="F79" s="275"/>
      <c r="G79" s="275"/>
      <c r="H79" s="275"/>
      <c r="I79" s="275"/>
      <c r="J79" s="276"/>
      <c r="K79" s="275"/>
      <c r="L79" s="275"/>
      <c r="M79" s="275"/>
      <c r="N79" s="275"/>
      <c r="O79" s="275"/>
      <c r="P79" s="275"/>
      <c r="Q79" s="275"/>
    </row>
    <row r="80" spans="1:18" s="75" customFormat="1" ht="12" x14ac:dyDescent="0.2">
      <c r="B80" s="79"/>
      <c r="J80" s="79"/>
    </row>
    <row r="81" spans="2:10" s="75" customFormat="1" ht="12" x14ac:dyDescent="0.2">
      <c r="B81" s="79"/>
      <c r="J81" s="79"/>
    </row>
    <row r="82" spans="2:10" s="75" customFormat="1" ht="12" x14ac:dyDescent="0.2">
      <c r="B82" s="79"/>
      <c r="J82" s="79"/>
    </row>
    <row r="83" spans="2:10" s="75" customFormat="1" ht="12" x14ac:dyDescent="0.2">
      <c r="B83" s="79"/>
      <c r="J83" s="79"/>
    </row>
    <row r="84" spans="2:10" s="75" customFormat="1" ht="12" x14ac:dyDescent="0.2">
      <c r="B84" s="79"/>
      <c r="J84" s="79"/>
    </row>
    <row r="85" spans="2:10" s="75" customFormat="1" ht="12" x14ac:dyDescent="0.2">
      <c r="B85" s="79"/>
      <c r="J85" s="79"/>
    </row>
    <row r="86" spans="2:10" s="75" customFormat="1" ht="12" x14ac:dyDescent="0.2">
      <c r="B86" s="79"/>
      <c r="J86" s="79"/>
    </row>
    <row r="87" spans="2:10" s="75" customFormat="1" ht="12" x14ac:dyDescent="0.2">
      <c r="B87" s="79"/>
      <c r="J87" s="79"/>
    </row>
    <row r="88" spans="2:10" s="75" customFormat="1" ht="12" x14ac:dyDescent="0.2">
      <c r="B88" s="79"/>
      <c r="J88" s="79"/>
    </row>
    <row r="89" spans="2:10" s="75" customFormat="1" ht="12" x14ac:dyDescent="0.2">
      <c r="B89" s="79"/>
      <c r="J89" s="79"/>
    </row>
    <row r="90" spans="2:10" s="75" customFormat="1" ht="12" x14ac:dyDescent="0.2">
      <c r="B90" s="79"/>
      <c r="J90" s="79"/>
    </row>
    <row r="91" spans="2:10" s="75" customFormat="1" ht="12" x14ac:dyDescent="0.2">
      <c r="B91" s="79"/>
      <c r="J91" s="79"/>
    </row>
    <row r="92" spans="2:10" s="75" customFormat="1" ht="12" x14ac:dyDescent="0.2">
      <c r="B92" s="79"/>
      <c r="J92" s="79"/>
    </row>
    <row r="93" spans="2:10" s="75" customFormat="1" ht="12" x14ac:dyDescent="0.2">
      <c r="B93" s="79"/>
      <c r="J93" s="79"/>
    </row>
    <row r="94" spans="2:10" s="75" customFormat="1" ht="12" x14ac:dyDescent="0.2">
      <c r="B94" s="79"/>
      <c r="J94" s="79"/>
    </row>
    <row r="95" spans="2:10" s="75" customFormat="1" ht="12" x14ac:dyDescent="0.2">
      <c r="B95" s="79"/>
      <c r="J95" s="79"/>
    </row>
    <row r="96" spans="2:10" s="75" customFormat="1" ht="12" x14ac:dyDescent="0.2">
      <c r="B96" s="79"/>
      <c r="J96" s="79"/>
    </row>
    <row r="97" spans="2:10" s="75" customFormat="1" ht="12" x14ac:dyDescent="0.2">
      <c r="B97" s="79"/>
      <c r="J97" s="79"/>
    </row>
    <row r="98" spans="2:10" s="75" customFormat="1" ht="12" x14ac:dyDescent="0.2">
      <c r="B98" s="79"/>
      <c r="J98" s="79"/>
    </row>
    <row r="99" spans="2:10" s="75" customFormat="1" ht="12" x14ac:dyDescent="0.2">
      <c r="B99" s="79"/>
      <c r="J99" s="79"/>
    </row>
    <row r="100" spans="2:10" s="75" customFormat="1" ht="12" x14ac:dyDescent="0.2">
      <c r="B100" s="79"/>
      <c r="J100" s="79"/>
    </row>
    <row r="101" spans="2:10" s="75" customFormat="1" ht="12" x14ac:dyDescent="0.2">
      <c r="B101" s="79"/>
      <c r="J101" s="79"/>
    </row>
    <row r="102" spans="2:10" s="75" customFormat="1" ht="12" x14ac:dyDescent="0.2">
      <c r="B102" s="79"/>
      <c r="J102" s="79"/>
    </row>
    <row r="103" spans="2:10" s="75" customFormat="1" ht="12" x14ac:dyDescent="0.2">
      <c r="B103" s="79"/>
      <c r="J103" s="79"/>
    </row>
    <row r="104" spans="2:10" s="75" customFormat="1" ht="12" x14ac:dyDescent="0.2">
      <c r="B104" s="79"/>
      <c r="J104" s="79"/>
    </row>
    <row r="105" spans="2:10" s="75" customFormat="1" ht="12" x14ac:dyDescent="0.2">
      <c r="B105" s="79"/>
      <c r="J105" s="79"/>
    </row>
    <row r="106" spans="2:10" s="75" customFormat="1" ht="12" x14ac:dyDescent="0.2">
      <c r="B106" s="79"/>
      <c r="J106" s="79"/>
    </row>
    <row r="107" spans="2:10" s="75" customFormat="1" ht="12" x14ac:dyDescent="0.2">
      <c r="B107" s="79"/>
      <c r="J107" s="79"/>
    </row>
    <row r="108" spans="2:10" s="75" customFormat="1" ht="12" x14ac:dyDescent="0.2">
      <c r="B108" s="79"/>
      <c r="J108" s="79"/>
    </row>
    <row r="109" spans="2:10" s="75" customFormat="1" ht="12" x14ac:dyDescent="0.2">
      <c r="B109" s="79"/>
      <c r="J109" s="79"/>
    </row>
    <row r="110" spans="2:10" s="75" customFormat="1" ht="12" x14ac:dyDescent="0.2">
      <c r="B110" s="79"/>
      <c r="J110" s="79"/>
    </row>
    <row r="111" spans="2:10" s="75" customFormat="1" ht="12" x14ac:dyDescent="0.2">
      <c r="B111" s="79"/>
      <c r="J111" s="79"/>
    </row>
    <row r="112" spans="2:10" s="75" customFormat="1" ht="12" x14ac:dyDescent="0.2">
      <c r="B112" s="79"/>
      <c r="J112" s="79"/>
    </row>
    <row r="113" spans="2:17" s="75" customFormat="1" ht="12" x14ac:dyDescent="0.2">
      <c r="B113" s="79"/>
      <c r="J113" s="79"/>
    </row>
    <row r="114" spans="2:17" s="75" customFormat="1" ht="12" x14ac:dyDescent="0.2">
      <c r="B114" s="79"/>
      <c r="J114" s="79"/>
    </row>
    <row r="115" spans="2:17" s="75" customFormat="1" ht="12" x14ac:dyDescent="0.2">
      <c r="B115" s="79"/>
      <c r="J115" s="79"/>
    </row>
    <row r="116" spans="2:17" s="75" customFormat="1" ht="12" x14ac:dyDescent="0.2">
      <c r="B116" s="79"/>
      <c r="J116" s="79"/>
    </row>
    <row r="117" spans="2:17" s="75" customFormat="1" ht="12" x14ac:dyDescent="0.2">
      <c r="B117" s="79"/>
      <c r="J117" s="79"/>
    </row>
    <row r="118" spans="2:17" s="75" customFormat="1" ht="12" x14ac:dyDescent="0.2">
      <c r="B118" s="79"/>
      <c r="J118" s="79"/>
    </row>
    <row r="119" spans="2:17" s="75" customFormat="1" ht="12" x14ac:dyDescent="0.2">
      <c r="B119" s="79"/>
      <c r="J119" s="79"/>
    </row>
    <row r="120" spans="2:17" s="75" customFormat="1" ht="12" x14ac:dyDescent="0.2">
      <c r="B120" s="79"/>
      <c r="J120" s="79"/>
    </row>
    <row r="121" spans="2:17" s="75" customFormat="1" ht="12" x14ac:dyDescent="0.2">
      <c r="B121" s="79"/>
      <c r="J121" s="79"/>
    </row>
    <row r="122" spans="2:17" s="75" customFormat="1" ht="12" x14ac:dyDescent="0.2">
      <c r="B122" s="79"/>
      <c r="J122" s="79"/>
    </row>
    <row r="123" spans="2:17" s="75" customFormat="1" ht="12" x14ac:dyDescent="0.2">
      <c r="B123" s="79"/>
      <c r="J123" s="79"/>
    </row>
    <row r="124" spans="2:17" x14ac:dyDescent="0.25">
      <c r="B124" s="79"/>
      <c r="C124" s="75"/>
      <c r="D124" s="75"/>
      <c r="E124" s="75"/>
      <c r="F124" s="75"/>
      <c r="G124" s="75"/>
      <c r="H124" s="75"/>
      <c r="I124" s="75"/>
      <c r="J124" s="79"/>
      <c r="K124" s="75"/>
      <c r="L124" s="75"/>
      <c r="M124" s="75"/>
      <c r="N124" s="75"/>
      <c r="O124" s="75"/>
      <c r="P124" s="75"/>
      <c r="Q124" s="75"/>
    </row>
  </sheetData>
  <sheetProtection selectLockedCells="1"/>
  <mergeCells count="7">
    <mergeCell ref="N7:Q7"/>
    <mergeCell ref="B7:M7"/>
    <mergeCell ref="A1:F1"/>
    <mergeCell ref="P1:Q1"/>
    <mergeCell ref="I5:M5"/>
    <mergeCell ref="A5:H5"/>
    <mergeCell ref="N5:Q5"/>
  </mergeCells>
  <hyperlinks>
    <hyperlink ref="B7" r:id="rId1" display="rr-desk@lanl.gov"/>
  </hyperlinks>
  <pageMargins left="0.25" right="0.25" top="0.25" bottom="0.25" header="0.05" footer="0.05"/>
  <pageSetup scale="80" orientation="portrait"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Data!$K$2:$K$9</xm:f>
          </x14:formula1>
          <xm:sqref>N7:Q7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B2" sqref="B2"/>
    </sheetView>
  </sheetViews>
  <sheetFormatPr defaultColWidth="8.75" defaultRowHeight="15" x14ac:dyDescent="0.25"/>
  <cols>
    <col min="1" max="1" width="8.75" style="87"/>
    <col min="2" max="2" width="12.75" style="87" customWidth="1"/>
    <col min="3" max="16384" width="8.75" style="87"/>
  </cols>
  <sheetData>
    <row r="1" spans="1:11" ht="15.75" x14ac:dyDescent="0.25">
      <c r="A1" s="87" t="s">
        <v>102</v>
      </c>
      <c r="B1" s="87" t="s">
        <v>69</v>
      </c>
      <c r="C1" s="87" t="s">
        <v>103</v>
      </c>
      <c r="E1" t="s">
        <v>94</v>
      </c>
      <c r="F1"/>
      <c r="G1" t="s">
        <v>77</v>
      </c>
      <c r="I1" s="94"/>
      <c r="K1" s="94" t="s">
        <v>80</v>
      </c>
    </row>
    <row r="2" spans="1:11" ht="15.75" x14ac:dyDescent="0.25">
      <c r="A2" s="88">
        <v>1</v>
      </c>
      <c r="B2" s="218" t="s">
        <v>132</v>
      </c>
      <c r="C2" s="87" t="s">
        <v>104</v>
      </c>
      <c r="E2" t="s">
        <v>118</v>
      </c>
      <c r="F2"/>
      <c r="G2" t="s">
        <v>107</v>
      </c>
      <c r="I2" s="94"/>
      <c r="K2" s="94" t="s">
        <v>81</v>
      </c>
    </row>
    <row r="3" spans="1:11" ht="15.75" x14ac:dyDescent="0.25">
      <c r="A3" s="88">
        <v>0.9</v>
      </c>
      <c r="B3" s="218" t="s">
        <v>133</v>
      </c>
      <c r="C3" s="87" t="s">
        <v>99</v>
      </c>
      <c r="E3" t="s">
        <v>106</v>
      </c>
      <c r="F3"/>
      <c r="G3" t="s">
        <v>108</v>
      </c>
      <c r="I3" s="94"/>
      <c r="K3" s="94" t="s">
        <v>109</v>
      </c>
    </row>
    <row r="4" spans="1:11" ht="15.75" x14ac:dyDescent="0.25">
      <c r="A4" s="88">
        <v>0.75</v>
      </c>
      <c r="B4" s="218" t="s">
        <v>134</v>
      </c>
      <c r="E4" t="s">
        <v>119</v>
      </c>
      <c r="F4"/>
      <c r="G4"/>
      <c r="I4" s="94"/>
      <c r="K4" s="94" t="s">
        <v>110</v>
      </c>
    </row>
    <row r="5" spans="1:11" ht="15.75" x14ac:dyDescent="0.25">
      <c r="A5" s="88">
        <v>0.5</v>
      </c>
      <c r="B5" s="271" t="s">
        <v>147</v>
      </c>
      <c r="E5"/>
      <c r="F5"/>
      <c r="G5"/>
      <c r="I5" s="94"/>
      <c r="K5" s="94" t="s">
        <v>111</v>
      </c>
    </row>
    <row r="6" spans="1:11" ht="15.75" x14ac:dyDescent="0.25">
      <c r="A6" s="88">
        <v>0.34</v>
      </c>
      <c r="B6" s="271" t="s">
        <v>148</v>
      </c>
      <c r="I6" s="94"/>
      <c r="K6" s="94" t="s">
        <v>112</v>
      </c>
    </row>
    <row r="7" spans="1:11" ht="15.75" x14ac:dyDescent="0.25">
      <c r="A7" s="89">
        <v>0.33400000000000002</v>
      </c>
      <c r="B7" s="218" t="s">
        <v>135</v>
      </c>
      <c r="I7" s="102"/>
      <c r="K7" s="94" t="s">
        <v>105</v>
      </c>
    </row>
    <row r="8" spans="1:11" ht="15.75" x14ac:dyDescent="0.25">
      <c r="A8" s="89">
        <v>0.33300000000000002</v>
      </c>
      <c r="B8" s="218" t="s">
        <v>136</v>
      </c>
      <c r="K8" s="241" t="s">
        <v>144</v>
      </c>
    </row>
    <row r="9" spans="1:11" ht="15.75" x14ac:dyDescent="0.25">
      <c r="A9" s="88">
        <v>0.33</v>
      </c>
      <c r="K9" s="102" t="s">
        <v>117</v>
      </c>
    </row>
    <row r="10" spans="1:11" ht="15.75" x14ac:dyDescent="0.25">
      <c r="A10" s="88">
        <v>0.25</v>
      </c>
    </row>
    <row r="11" spans="1:11" ht="15.75" x14ac:dyDescent="0.25">
      <c r="A11" s="88">
        <v>0.15</v>
      </c>
    </row>
    <row r="12" spans="1:11" ht="15.75" x14ac:dyDescent="0.25">
      <c r="A12" s="88">
        <v>0.1</v>
      </c>
    </row>
    <row r="13" spans="1:11" ht="15.75" x14ac:dyDescent="0.25">
      <c r="A13" s="88">
        <v>0.05</v>
      </c>
    </row>
    <row r="14" spans="1:11" x14ac:dyDescent="0.25">
      <c r="A14" s="87"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
  <sheetViews>
    <sheetView workbookViewId="0">
      <selection activeCell="A2" sqref="A2"/>
    </sheetView>
  </sheetViews>
  <sheetFormatPr defaultRowHeight="15.75" x14ac:dyDescent="0.25"/>
  <cols>
    <col min="1" max="1" width="9.875" bestFit="1" customWidth="1"/>
    <col min="2" max="2" width="10.125" bestFit="1" customWidth="1"/>
  </cols>
  <sheetData>
    <row r="1" spans="1:8" x14ac:dyDescent="0.25">
      <c r="A1">
        <v>2022</v>
      </c>
      <c r="G1" s="1"/>
      <c r="H1" s="1"/>
    </row>
    <row r="2" spans="1:8" x14ac:dyDescent="0.25">
      <c r="A2" t="s">
        <v>34</v>
      </c>
      <c r="B2" s="5">
        <v>20500</v>
      </c>
    </row>
    <row r="3" spans="1:8" x14ac:dyDescent="0.25">
      <c r="A3" t="s">
        <v>35</v>
      </c>
      <c r="B3" s="5">
        <v>6500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3"/>
  <sheetViews>
    <sheetView workbookViewId="0">
      <selection activeCell="B6" sqref="B6"/>
    </sheetView>
  </sheetViews>
  <sheetFormatPr defaultRowHeight="15.75" x14ac:dyDescent="0.25"/>
  <cols>
    <col min="1" max="1" width="12.75" customWidth="1"/>
    <col min="2" max="2" width="9.25" bestFit="1" customWidth="1"/>
    <col min="3" max="5" width="9.375" bestFit="1" customWidth="1"/>
  </cols>
  <sheetData>
    <row r="1" spans="1:9" x14ac:dyDescent="0.25">
      <c r="A1" t="s">
        <v>129</v>
      </c>
    </row>
    <row r="2" spans="1:9" x14ac:dyDescent="0.25">
      <c r="A2" t="s">
        <v>127</v>
      </c>
    </row>
    <row r="3" spans="1:9" x14ac:dyDescent="0.25">
      <c r="A3" t="s">
        <v>1</v>
      </c>
    </row>
    <row r="4" spans="1:9" x14ac:dyDescent="0.25">
      <c r="B4" s="401" t="s">
        <v>242</v>
      </c>
      <c r="C4" s="401"/>
      <c r="D4" s="401"/>
      <c r="E4" s="401"/>
    </row>
    <row r="5" spans="1:9" x14ac:dyDescent="0.25">
      <c r="A5" t="s">
        <v>9</v>
      </c>
      <c r="B5" t="s">
        <v>141</v>
      </c>
      <c r="C5" t="s">
        <v>58</v>
      </c>
      <c r="F5" s="402" t="s">
        <v>245</v>
      </c>
    </row>
    <row r="6" spans="1:9" x14ac:dyDescent="0.25">
      <c r="A6" t="s">
        <v>128</v>
      </c>
      <c r="B6" s="207">
        <v>8.6999999999999994E-2</v>
      </c>
      <c r="C6" s="2">
        <v>0</v>
      </c>
    </row>
    <row r="7" spans="1:9" x14ac:dyDescent="0.25">
      <c r="A7" t="s">
        <v>12</v>
      </c>
      <c r="B7" s="207">
        <v>8.8999999999999996E-2</v>
      </c>
      <c r="C7" s="2">
        <v>0</v>
      </c>
    </row>
    <row r="8" spans="1:9" x14ac:dyDescent="0.25">
      <c r="A8" t="s">
        <v>13</v>
      </c>
      <c r="B8" s="207">
        <v>0.09</v>
      </c>
      <c r="C8" s="2">
        <v>0</v>
      </c>
      <c r="I8">
        <f>ROUNDUP(95000/12,0)</f>
        <v>7917</v>
      </c>
    </row>
    <row r="9" spans="1:9" x14ac:dyDescent="0.25">
      <c r="A9" t="s">
        <v>2</v>
      </c>
      <c r="B9" s="207">
        <v>7.85E-2</v>
      </c>
      <c r="C9" s="2">
        <v>0</v>
      </c>
      <c r="I9">
        <f>+I8/100*B12</f>
        <v>8.3920200000000005</v>
      </c>
    </row>
    <row r="10" spans="1:9" x14ac:dyDescent="0.25">
      <c r="A10" t="s">
        <v>3</v>
      </c>
      <c r="B10" s="207">
        <v>7.1499999999999994E-2</v>
      </c>
      <c r="C10" s="2">
        <v>0</v>
      </c>
    </row>
    <row r="11" spans="1:9" x14ac:dyDescent="0.25">
      <c r="A11" t="s">
        <v>4</v>
      </c>
      <c r="B11" s="207">
        <v>8.6499999999999994E-2</v>
      </c>
      <c r="C11" s="2">
        <v>0</v>
      </c>
    </row>
    <row r="12" spans="1:9" x14ac:dyDescent="0.25">
      <c r="A12" t="s">
        <v>5</v>
      </c>
      <c r="B12" s="207">
        <v>0.106</v>
      </c>
      <c r="C12" s="2">
        <v>0</v>
      </c>
    </row>
    <row r="13" spans="1:9" x14ac:dyDescent="0.25">
      <c r="A13" t="s">
        <v>6</v>
      </c>
      <c r="B13" s="207">
        <v>0.1195</v>
      </c>
      <c r="C13" s="2">
        <v>0</v>
      </c>
    </row>
    <row r="14" spans="1:9" x14ac:dyDescent="0.25">
      <c r="A14" t="s">
        <v>7</v>
      </c>
      <c r="B14" s="207">
        <v>0.121</v>
      </c>
      <c r="C14" s="2">
        <v>0</v>
      </c>
    </row>
    <row r="15" spans="1:9" x14ac:dyDescent="0.25">
      <c r="A15" t="s">
        <v>8</v>
      </c>
      <c r="B15" s="207">
        <v>0.1225</v>
      </c>
      <c r="C15" s="2">
        <v>0</v>
      </c>
    </row>
    <row r="16" spans="1:9" x14ac:dyDescent="0.25">
      <c r="A16" s="399" t="s">
        <v>14</v>
      </c>
      <c r="B16" s="207">
        <v>0.1225</v>
      </c>
      <c r="C16" s="2">
        <v>0</v>
      </c>
    </row>
    <row r="17" spans="1:9" x14ac:dyDescent="0.25">
      <c r="A17" s="400" t="s">
        <v>15</v>
      </c>
      <c r="B17" s="207">
        <v>0.1225</v>
      </c>
      <c r="C17" s="2">
        <v>0</v>
      </c>
    </row>
    <row r="18" spans="1:9" x14ac:dyDescent="0.25">
      <c r="A18" t="s">
        <v>68</v>
      </c>
      <c r="B18" s="2">
        <v>0</v>
      </c>
      <c r="C18" s="2">
        <v>0</v>
      </c>
      <c r="E18" t="str">
        <f>+INDEX(A5:C18,1,2)</f>
        <v>STD</v>
      </c>
    </row>
    <row r="19" spans="1:9" x14ac:dyDescent="0.25">
      <c r="F19" s="402" t="s">
        <v>244</v>
      </c>
    </row>
    <row r="20" spans="1:9" x14ac:dyDescent="0.25">
      <c r="A20" t="s">
        <v>9</v>
      </c>
      <c r="B20" s="91" t="s">
        <v>139</v>
      </c>
      <c r="C20" t="s">
        <v>58</v>
      </c>
      <c r="I20">
        <f>ROUNDUP(95000/12,0)</f>
        <v>7917</v>
      </c>
    </row>
    <row r="21" spans="1:9" x14ac:dyDescent="0.25">
      <c r="A21" t="s">
        <v>128</v>
      </c>
      <c r="B21" s="208">
        <v>1.6500000000000001E-2</v>
      </c>
      <c r="C21" s="2">
        <v>0</v>
      </c>
      <c r="I21">
        <f>I20/100*B27</f>
        <v>14.96313</v>
      </c>
    </row>
    <row r="22" spans="1:9" x14ac:dyDescent="0.25">
      <c r="A22" t="s">
        <v>12</v>
      </c>
      <c r="B22" s="208">
        <v>1.95E-2</v>
      </c>
      <c r="C22" s="2">
        <v>0</v>
      </c>
    </row>
    <row r="23" spans="1:9" x14ac:dyDescent="0.25">
      <c r="A23" t="s">
        <v>13</v>
      </c>
      <c r="B23" s="208">
        <v>3.1E-2</v>
      </c>
      <c r="C23" s="2">
        <v>0</v>
      </c>
    </row>
    <row r="24" spans="1:9" x14ac:dyDescent="0.25">
      <c r="A24" t="s">
        <v>2</v>
      </c>
      <c r="B24" s="208">
        <v>6.0999999999999999E-2</v>
      </c>
      <c r="C24" s="2">
        <v>0</v>
      </c>
    </row>
    <row r="25" spans="1:9" x14ac:dyDescent="0.25">
      <c r="A25" t="s">
        <v>3</v>
      </c>
      <c r="B25" s="208">
        <v>8.7999999999999995E-2</v>
      </c>
      <c r="C25" s="2">
        <v>0</v>
      </c>
    </row>
    <row r="26" spans="1:9" x14ac:dyDescent="0.25">
      <c r="A26" t="s">
        <v>4</v>
      </c>
      <c r="B26" s="208">
        <v>0.13200000000000001</v>
      </c>
      <c r="C26" s="2">
        <v>0</v>
      </c>
    </row>
    <row r="27" spans="1:9" x14ac:dyDescent="0.25">
      <c r="A27" t="s">
        <v>5</v>
      </c>
      <c r="B27" s="208">
        <v>0.189</v>
      </c>
      <c r="C27" s="2">
        <v>0</v>
      </c>
    </row>
    <row r="28" spans="1:9" x14ac:dyDescent="0.25">
      <c r="A28" t="s">
        <v>6</v>
      </c>
      <c r="B28" s="208">
        <v>0.20849999999999999</v>
      </c>
      <c r="C28" s="2">
        <v>0</v>
      </c>
    </row>
    <row r="29" spans="1:9" x14ac:dyDescent="0.25">
      <c r="A29" t="s">
        <v>7</v>
      </c>
      <c r="B29" s="208">
        <v>0.18149999999999999</v>
      </c>
      <c r="C29" s="2">
        <v>0</v>
      </c>
    </row>
    <row r="30" spans="1:9" x14ac:dyDescent="0.25">
      <c r="A30" t="s">
        <v>8</v>
      </c>
      <c r="B30" s="208">
        <v>0.1515</v>
      </c>
      <c r="C30" s="2">
        <v>0</v>
      </c>
    </row>
    <row r="31" spans="1:9" x14ac:dyDescent="0.25">
      <c r="A31" s="399" t="s">
        <v>14</v>
      </c>
      <c r="B31" s="208">
        <v>0.1515</v>
      </c>
      <c r="C31" s="2">
        <v>0</v>
      </c>
    </row>
    <row r="32" spans="1:9" x14ac:dyDescent="0.25">
      <c r="A32" s="400" t="s">
        <v>15</v>
      </c>
      <c r="B32" s="208">
        <v>0.1515</v>
      </c>
      <c r="C32" s="2">
        <v>0</v>
      </c>
    </row>
    <row r="33" spans="1:5" x14ac:dyDescent="0.25">
      <c r="A33" t="s">
        <v>68</v>
      </c>
      <c r="B33" s="2">
        <v>0</v>
      </c>
      <c r="C33" s="2">
        <v>0</v>
      </c>
      <c r="E33" t="str">
        <f>+INDEX(A20:C33,1,2)</f>
        <v>LTD</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41"/>
  <sheetViews>
    <sheetView workbookViewId="0">
      <selection activeCell="F24" sqref="F24"/>
    </sheetView>
  </sheetViews>
  <sheetFormatPr defaultRowHeight="19.899999999999999" customHeight="1" x14ac:dyDescent="0.25"/>
  <cols>
    <col min="1" max="1" width="18.875" customWidth="1"/>
    <col min="2" max="2" width="14.375" customWidth="1"/>
    <col min="3" max="3" width="15.25" customWidth="1"/>
    <col min="6" max="6" width="19.875" bestFit="1" customWidth="1"/>
    <col min="7" max="7" width="11.125" bestFit="1" customWidth="1"/>
  </cols>
  <sheetData>
    <row r="1" spans="1:7" ht="38.450000000000003" customHeight="1" x14ac:dyDescent="0.25">
      <c r="A1" s="225" t="s">
        <v>10</v>
      </c>
      <c r="B1" s="226"/>
      <c r="G1">
        <v>1</v>
      </c>
    </row>
    <row r="2" spans="1:7" ht="29.45" customHeight="1" x14ac:dyDescent="0.25">
      <c r="A2" s="3" t="s">
        <v>11</v>
      </c>
      <c r="B2" s="10" t="s">
        <v>140</v>
      </c>
      <c r="G2">
        <v>2</v>
      </c>
    </row>
    <row r="3" spans="1:7" ht="19.899999999999999" customHeight="1" x14ac:dyDescent="0.25">
      <c r="A3" s="204" t="s">
        <v>128</v>
      </c>
      <c r="B3" s="206">
        <v>8.0000000000000002E-3</v>
      </c>
      <c r="G3">
        <v>3</v>
      </c>
    </row>
    <row r="4" spans="1:7" ht="19.899999999999999" customHeight="1" x14ac:dyDescent="0.25">
      <c r="A4" s="204" t="s">
        <v>12</v>
      </c>
      <c r="B4" s="206">
        <v>7.0000000000000001E-3</v>
      </c>
      <c r="G4">
        <v>4</v>
      </c>
    </row>
    <row r="5" spans="1:7" ht="19.899999999999999" customHeight="1" x14ac:dyDescent="0.25">
      <c r="A5" s="204" t="s">
        <v>13</v>
      </c>
      <c r="B5" s="206">
        <v>8.5000000000000006E-3</v>
      </c>
      <c r="G5">
        <v>5</v>
      </c>
    </row>
    <row r="6" spans="1:7" ht="19.899999999999999" customHeight="1" x14ac:dyDescent="0.25">
      <c r="A6" s="204" t="s">
        <v>2</v>
      </c>
      <c r="B6" s="206">
        <v>1.35E-2</v>
      </c>
      <c r="G6">
        <v>6</v>
      </c>
    </row>
    <row r="7" spans="1:7" ht="19.899999999999999" customHeight="1" x14ac:dyDescent="0.25">
      <c r="A7" s="204" t="s">
        <v>3</v>
      </c>
      <c r="B7" s="206">
        <v>2.1500000000000002E-2</v>
      </c>
      <c r="G7">
        <v>7</v>
      </c>
    </row>
    <row r="8" spans="1:7" ht="19.899999999999999" customHeight="1" x14ac:dyDescent="0.25">
      <c r="A8" s="204" t="s">
        <v>4</v>
      </c>
      <c r="B8" s="206">
        <v>3.5499999999999997E-2</v>
      </c>
      <c r="G8">
        <v>8</v>
      </c>
    </row>
    <row r="9" spans="1:7" ht="19.899999999999999" customHeight="1" x14ac:dyDescent="0.25">
      <c r="A9" s="204" t="s">
        <v>5</v>
      </c>
      <c r="B9" s="206">
        <v>7.9500000000000001E-2</v>
      </c>
      <c r="G9" t="s">
        <v>58</v>
      </c>
    </row>
    <row r="10" spans="1:7" ht="19.899999999999999" customHeight="1" x14ac:dyDescent="0.25">
      <c r="A10" s="204" t="s">
        <v>6</v>
      </c>
      <c r="B10" s="206">
        <v>0.13100000000000001</v>
      </c>
    </row>
    <row r="11" spans="1:7" ht="19.899999999999999" customHeight="1" x14ac:dyDescent="0.25">
      <c r="A11" s="204" t="s">
        <v>7</v>
      </c>
      <c r="B11" s="206">
        <v>0.19950000000000001</v>
      </c>
    </row>
    <row r="12" spans="1:7" ht="19.899999999999999" customHeight="1" x14ac:dyDescent="0.25">
      <c r="A12" s="204" t="s">
        <v>8</v>
      </c>
      <c r="B12" s="206">
        <v>0.28649999999999998</v>
      </c>
    </row>
    <row r="13" spans="1:7" ht="19.899999999999999" customHeight="1" x14ac:dyDescent="0.25">
      <c r="A13" s="204" t="s">
        <v>14</v>
      </c>
      <c r="B13" s="206">
        <v>0.52300000000000002</v>
      </c>
    </row>
    <row r="14" spans="1:7" ht="19.899999999999999" customHeight="1" x14ac:dyDescent="0.25">
      <c r="A14" s="205" t="s">
        <v>15</v>
      </c>
      <c r="B14" s="206">
        <v>0.7360000000000001</v>
      </c>
    </row>
    <row r="15" spans="1:7" ht="19.899999999999999" customHeight="1" x14ac:dyDescent="0.25">
      <c r="A15" s="6"/>
      <c r="B15" s="7"/>
    </row>
    <row r="16" spans="1:7" ht="48.6" customHeight="1" x14ac:dyDescent="0.25">
      <c r="A16" s="353" t="s">
        <v>203</v>
      </c>
      <c r="B16" s="229"/>
      <c r="C16" t="s">
        <v>71</v>
      </c>
    </row>
    <row r="17" spans="1:8" ht="27" customHeight="1" x14ac:dyDescent="0.25">
      <c r="A17" s="8" t="s">
        <v>11</v>
      </c>
      <c r="B17" s="4" t="s">
        <v>140</v>
      </c>
      <c r="C17" s="4"/>
    </row>
    <row r="18" spans="1:8" ht="19.899999999999999" customHeight="1" x14ac:dyDescent="0.25">
      <c r="A18" s="204" t="s">
        <v>128</v>
      </c>
      <c r="B18" s="235">
        <v>1.4500000000000001E-2</v>
      </c>
      <c r="C18" s="234"/>
    </row>
    <row r="19" spans="1:8" ht="19.899999999999999" customHeight="1" x14ac:dyDescent="0.25">
      <c r="A19" s="204" t="s">
        <v>12</v>
      </c>
      <c r="B19" s="235">
        <v>1.4500000000000001E-2</v>
      </c>
      <c r="C19" s="234"/>
    </row>
    <row r="20" spans="1:8" ht="19.899999999999999" customHeight="1" x14ac:dyDescent="0.25">
      <c r="A20" s="9" t="s">
        <v>13</v>
      </c>
      <c r="B20" s="235">
        <v>1.4500000000000001E-2</v>
      </c>
      <c r="C20" s="234"/>
    </row>
    <row r="21" spans="1:8" ht="19.899999999999999" customHeight="1" x14ac:dyDescent="0.25">
      <c r="A21" s="9" t="s">
        <v>2</v>
      </c>
      <c r="B21" s="235">
        <v>1.7000000000000001E-2</v>
      </c>
      <c r="C21" s="234"/>
      <c r="G21" s="340">
        <v>25000</v>
      </c>
    </row>
    <row r="22" spans="1:8" ht="19.899999999999999" customHeight="1" x14ac:dyDescent="0.25">
      <c r="A22" s="9" t="s">
        <v>3</v>
      </c>
      <c r="B22" s="235">
        <v>2.5499999999999998E-2</v>
      </c>
      <c r="C22" s="234"/>
      <c r="G22" s="340">
        <v>50000</v>
      </c>
    </row>
    <row r="23" spans="1:8" ht="19.899999999999999" customHeight="1" x14ac:dyDescent="0.25">
      <c r="A23" s="9" t="s">
        <v>4</v>
      </c>
      <c r="B23" s="235">
        <v>4.1000000000000002E-2</v>
      </c>
      <c r="C23" s="234"/>
      <c r="G23" s="340">
        <v>75000</v>
      </c>
    </row>
    <row r="24" spans="1:8" ht="19.899999999999999" customHeight="1" x14ac:dyDescent="0.25">
      <c r="A24" s="9" t="s">
        <v>5</v>
      </c>
      <c r="B24" s="235">
        <v>6.6500000000000004E-2</v>
      </c>
      <c r="C24" s="234"/>
      <c r="F24" s="227"/>
      <c r="G24" s="340">
        <v>100000</v>
      </c>
      <c r="H24" s="46"/>
    </row>
    <row r="25" spans="1:8" ht="19.899999999999999" customHeight="1" x14ac:dyDescent="0.25">
      <c r="A25" s="9" t="s">
        <v>6</v>
      </c>
      <c r="B25" s="235">
        <v>0.11700000000000001</v>
      </c>
      <c r="C25" s="234"/>
      <c r="G25" s="340">
        <v>125000</v>
      </c>
    </row>
    <row r="26" spans="1:8" ht="19.899999999999999" customHeight="1" x14ac:dyDescent="0.25">
      <c r="A26" s="9" t="s">
        <v>7</v>
      </c>
      <c r="B26" s="235">
        <v>0.192</v>
      </c>
      <c r="C26" s="234"/>
      <c r="G26" s="340">
        <v>150000</v>
      </c>
    </row>
    <row r="27" spans="1:8" ht="19.899999999999999" customHeight="1" x14ac:dyDescent="0.25">
      <c r="A27" s="9" t="s">
        <v>8</v>
      </c>
      <c r="B27" s="235">
        <v>0.27950000000000003</v>
      </c>
      <c r="C27" s="234"/>
      <c r="G27" s="340">
        <v>175000</v>
      </c>
    </row>
    <row r="28" spans="1:8" ht="19.899999999999999" customHeight="1" x14ac:dyDescent="0.25">
      <c r="A28" s="9" t="s">
        <v>14</v>
      </c>
      <c r="B28" s="235">
        <v>0.40450000000000003</v>
      </c>
      <c r="C28" s="234"/>
      <c r="G28" s="340">
        <v>200000</v>
      </c>
    </row>
    <row r="29" spans="1:8" ht="19.899999999999999" customHeight="1" x14ac:dyDescent="0.25">
      <c r="A29" s="9" t="s">
        <v>15</v>
      </c>
      <c r="B29" s="235">
        <v>0.71350000000000002</v>
      </c>
      <c r="C29" s="234"/>
      <c r="G29" t="s">
        <v>58</v>
      </c>
    </row>
    <row r="30" spans="1:8" ht="19.899999999999999" customHeight="1" x14ac:dyDescent="0.25">
      <c r="A30" s="354"/>
      <c r="B30" s="355"/>
      <c r="C30" s="356"/>
    </row>
    <row r="31" spans="1:8" ht="19.899999999999999" customHeight="1" x14ac:dyDescent="0.25">
      <c r="A31" s="366" t="s">
        <v>195</v>
      </c>
      <c r="B31" s="365" t="s">
        <v>204</v>
      </c>
      <c r="C31" s="356"/>
      <c r="G31" s="47"/>
    </row>
    <row r="32" spans="1:8" ht="19.899999999999999" customHeight="1" x14ac:dyDescent="0.25">
      <c r="A32" s="363">
        <v>5000</v>
      </c>
      <c r="B32" s="367">
        <v>7.9500000000000001E-2</v>
      </c>
      <c r="D32" s="13"/>
      <c r="E32" s="230"/>
      <c r="F32" s="230"/>
    </row>
    <row r="33" spans="1:7" ht="19.899999999999999" customHeight="1" x14ac:dyDescent="0.25">
      <c r="A33" s="364">
        <v>10000</v>
      </c>
      <c r="B33" s="361">
        <v>0.159</v>
      </c>
      <c r="E33" s="230"/>
      <c r="F33" s="230"/>
    </row>
    <row r="34" spans="1:7" ht="19.899999999999999" customHeight="1" x14ac:dyDescent="0.25">
      <c r="A34" s="362" t="s">
        <v>58</v>
      </c>
      <c r="B34" s="361">
        <v>0</v>
      </c>
      <c r="D34" s="230"/>
      <c r="E34" s="230"/>
      <c r="F34" s="230"/>
    </row>
    <row r="35" spans="1:7" ht="19.899999999999999" customHeight="1" x14ac:dyDescent="0.25">
      <c r="A35" s="230"/>
      <c r="B35" s="230"/>
      <c r="C35" s="230"/>
      <c r="D35" s="230"/>
      <c r="E35" s="230"/>
      <c r="F35" s="230"/>
    </row>
    <row r="36" spans="1:7" ht="19.899999999999999" customHeight="1" x14ac:dyDescent="0.25">
      <c r="A36" s="230"/>
      <c r="B36" s="230"/>
      <c r="C36" s="230"/>
      <c r="D36" s="230"/>
      <c r="E36" s="230"/>
      <c r="F36" s="230"/>
    </row>
    <row r="37" spans="1:7" ht="19.899999999999999" customHeight="1" x14ac:dyDescent="0.25">
      <c r="A37" s="230"/>
      <c r="B37" s="230"/>
      <c r="C37" s="230"/>
      <c r="D37" s="230"/>
      <c r="E37" s="230"/>
      <c r="F37" s="230"/>
      <c r="G37" s="230"/>
    </row>
    <row r="38" spans="1:7" ht="19.899999999999999" customHeight="1" x14ac:dyDescent="0.25">
      <c r="A38" s="230"/>
      <c r="B38" s="230"/>
      <c r="C38" s="230"/>
      <c r="D38" s="230"/>
      <c r="E38" s="230"/>
      <c r="F38" s="230"/>
      <c r="G38" s="230"/>
    </row>
    <row r="39" spans="1:7" ht="19.899999999999999" customHeight="1" x14ac:dyDescent="0.25">
      <c r="A39" s="230"/>
      <c r="B39" s="230"/>
      <c r="C39" s="230"/>
      <c r="D39" s="230"/>
      <c r="E39" s="230"/>
      <c r="F39" s="230"/>
      <c r="G39" s="230"/>
    </row>
    <row r="40" spans="1:7" ht="19.899999999999999" customHeight="1" x14ac:dyDescent="0.25">
      <c r="A40" s="230"/>
      <c r="B40" s="230"/>
      <c r="C40" s="230"/>
      <c r="D40" s="230"/>
      <c r="E40" s="230"/>
      <c r="F40" s="230"/>
      <c r="G40" s="230"/>
    </row>
    <row r="41" spans="1:7" ht="19.899999999999999" customHeight="1" x14ac:dyDescent="0.25">
      <c r="A41" s="230"/>
      <c r="B41" s="230"/>
      <c r="C41" s="230"/>
      <c r="D41" s="230"/>
      <c r="E41" s="230"/>
      <c r="F41" s="230"/>
      <c r="G41" s="230"/>
    </row>
    <row r="42" spans="1:7" ht="19.899999999999999" customHeight="1" x14ac:dyDescent="0.25">
      <c r="A42" s="230"/>
      <c r="B42" s="230"/>
      <c r="C42" s="230"/>
      <c r="D42" s="230"/>
      <c r="E42" s="230"/>
      <c r="F42" s="230"/>
      <c r="G42" s="230"/>
    </row>
    <row r="43" spans="1:7" ht="19.899999999999999" customHeight="1" x14ac:dyDescent="0.25">
      <c r="A43" s="230"/>
      <c r="B43" s="230"/>
      <c r="C43" s="230"/>
      <c r="D43" s="230"/>
      <c r="E43" s="230"/>
      <c r="F43" s="230"/>
      <c r="G43" s="230"/>
    </row>
    <row r="44" spans="1:7" ht="19.899999999999999" customHeight="1" x14ac:dyDescent="0.25">
      <c r="A44" s="230"/>
      <c r="B44" s="230"/>
      <c r="C44" s="230"/>
      <c r="D44" s="230"/>
      <c r="E44" s="230"/>
      <c r="F44" s="230"/>
      <c r="G44" s="230"/>
    </row>
    <row r="45" spans="1:7" ht="19.899999999999999" customHeight="1" x14ac:dyDescent="0.25">
      <c r="A45" s="230"/>
      <c r="B45" s="230"/>
      <c r="C45" s="230"/>
      <c r="D45" s="230"/>
      <c r="E45" s="230"/>
      <c r="F45" s="230"/>
      <c r="G45" s="230"/>
    </row>
    <row r="46" spans="1:7" ht="19.899999999999999" customHeight="1" x14ac:dyDescent="0.25">
      <c r="A46" s="230"/>
      <c r="B46" s="230"/>
      <c r="C46" s="230"/>
      <c r="D46" s="230"/>
      <c r="E46" s="230"/>
      <c r="F46" s="230"/>
      <c r="G46" s="230"/>
    </row>
    <row r="47" spans="1:7" ht="19.899999999999999" customHeight="1" x14ac:dyDescent="0.25">
      <c r="A47" s="230"/>
      <c r="B47" s="230"/>
      <c r="C47" s="230"/>
      <c r="D47" s="230"/>
      <c r="E47" s="230"/>
      <c r="F47" s="230"/>
      <c r="G47" s="230"/>
    </row>
    <row r="48" spans="1:7" ht="19.899999999999999" customHeight="1" x14ac:dyDescent="0.25">
      <c r="A48" s="230"/>
      <c r="B48" s="230"/>
      <c r="C48" s="230"/>
      <c r="D48" s="230"/>
      <c r="E48" s="230"/>
      <c r="F48" s="230"/>
      <c r="G48" s="230"/>
    </row>
    <row r="49" spans="1:7" ht="19.899999999999999" customHeight="1" x14ac:dyDescent="0.25">
      <c r="A49" s="230"/>
      <c r="B49" s="230"/>
      <c r="C49" s="230"/>
      <c r="D49" s="230"/>
      <c r="E49" s="230"/>
      <c r="F49" s="230"/>
      <c r="G49" s="230"/>
    </row>
    <row r="50" spans="1:7" ht="19.899999999999999" customHeight="1" x14ac:dyDescent="0.25">
      <c r="A50" s="230"/>
      <c r="B50" s="230"/>
      <c r="C50" s="230"/>
      <c r="D50" s="230"/>
      <c r="E50" s="230"/>
      <c r="F50" s="230"/>
      <c r="G50" s="230"/>
    </row>
    <row r="51" spans="1:7" ht="19.899999999999999" customHeight="1" x14ac:dyDescent="0.25">
      <c r="A51" s="230"/>
      <c r="B51" s="230"/>
      <c r="C51" s="230"/>
      <c r="D51" s="230"/>
      <c r="E51" s="230"/>
      <c r="F51" s="230"/>
      <c r="G51" s="230"/>
    </row>
    <row r="52" spans="1:7" ht="19.899999999999999" customHeight="1" x14ac:dyDescent="0.25">
      <c r="A52" s="230"/>
      <c r="B52" s="230"/>
      <c r="C52" s="230"/>
      <c r="D52" s="230"/>
      <c r="E52" s="230"/>
      <c r="F52" s="230"/>
      <c r="G52" s="230"/>
    </row>
    <row r="53" spans="1:7" ht="19.899999999999999" customHeight="1" x14ac:dyDescent="0.25">
      <c r="A53" s="230"/>
      <c r="B53" s="230"/>
      <c r="C53" s="230"/>
      <c r="D53" s="230"/>
      <c r="E53" s="230"/>
      <c r="F53" s="230"/>
      <c r="G53" s="230"/>
    </row>
    <row r="54" spans="1:7" ht="19.899999999999999" customHeight="1" x14ac:dyDescent="0.25">
      <c r="A54" s="230"/>
      <c r="B54" s="230"/>
      <c r="C54" s="230"/>
      <c r="D54" s="230"/>
      <c r="E54" s="230"/>
      <c r="F54" s="230"/>
      <c r="G54" s="230"/>
    </row>
    <row r="55" spans="1:7" ht="19.899999999999999" customHeight="1" x14ac:dyDescent="0.25">
      <c r="A55" s="230"/>
      <c r="B55" s="230"/>
      <c r="C55" s="230"/>
      <c r="D55" s="230"/>
      <c r="E55" s="230"/>
      <c r="F55" s="230"/>
      <c r="G55" s="230"/>
    </row>
    <row r="56" spans="1:7" ht="19.899999999999999" customHeight="1" x14ac:dyDescent="0.25">
      <c r="A56" s="230"/>
      <c r="B56" s="230"/>
      <c r="C56" s="230"/>
      <c r="D56" s="230"/>
      <c r="E56" s="230"/>
      <c r="F56" s="230"/>
      <c r="G56" s="230"/>
    </row>
    <row r="57" spans="1:7" ht="19.899999999999999" customHeight="1" x14ac:dyDescent="0.25">
      <c r="A57" s="230"/>
      <c r="B57" s="230"/>
      <c r="C57" s="230"/>
      <c r="D57" s="230"/>
      <c r="E57" s="230"/>
      <c r="F57" s="230"/>
      <c r="G57" s="230"/>
    </row>
    <row r="58" spans="1:7" ht="19.899999999999999" customHeight="1" x14ac:dyDescent="0.25">
      <c r="A58" s="230"/>
      <c r="B58" s="230"/>
      <c r="C58" s="230"/>
      <c r="D58" s="230"/>
      <c r="E58" s="230"/>
      <c r="F58" s="230"/>
      <c r="G58" s="230"/>
    </row>
    <row r="59" spans="1:7" ht="19.899999999999999" customHeight="1" x14ac:dyDescent="0.25">
      <c r="A59" s="230"/>
      <c r="B59" s="230"/>
      <c r="C59" s="230"/>
      <c r="D59" s="230"/>
      <c r="E59" s="230"/>
      <c r="F59" s="230"/>
      <c r="G59" s="230"/>
    </row>
    <row r="60" spans="1:7" ht="19.899999999999999" customHeight="1" x14ac:dyDescent="0.25">
      <c r="A60" s="230"/>
      <c r="B60" s="230"/>
      <c r="C60" s="230"/>
      <c r="D60" s="230"/>
      <c r="E60" s="230"/>
      <c r="F60" s="230"/>
      <c r="G60" s="230"/>
    </row>
    <row r="61" spans="1:7" ht="19.899999999999999" customHeight="1" x14ac:dyDescent="0.25">
      <c r="A61" s="230"/>
      <c r="B61" s="230"/>
      <c r="C61" s="230"/>
      <c r="D61" s="230"/>
      <c r="E61" s="230"/>
      <c r="F61" s="230"/>
      <c r="G61" s="230"/>
    </row>
    <row r="62" spans="1:7" ht="19.899999999999999" customHeight="1" x14ac:dyDescent="0.25">
      <c r="A62" s="230"/>
      <c r="B62" s="230"/>
      <c r="C62" s="230"/>
      <c r="D62" s="230"/>
      <c r="E62" s="230"/>
      <c r="F62" s="230"/>
      <c r="G62" s="230"/>
    </row>
    <row r="63" spans="1:7" ht="19.899999999999999" customHeight="1" x14ac:dyDescent="0.25">
      <c r="A63" s="230"/>
      <c r="B63" s="230"/>
      <c r="C63" s="230"/>
      <c r="D63" s="230"/>
      <c r="E63" s="230"/>
      <c r="F63" s="230"/>
      <c r="G63" s="230"/>
    </row>
    <row r="64" spans="1:7" ht="19.899999999999999" customHeight="1" x14ac:dyDescent="0.25">
      <c r="A64" s="230"/>
      <c r="B64" s="230"/>
      <c r="C64" s="230"/>
      <c r="D64" s="230"/>
      <c r="E64" s="230"/>
      <c r="F64" s="230"/>
      <c r="G64" s="230"/>
    </row>
    <row r="65" spans="1:7" ht="19.899999999999999" customHeight="1" x14ac:dyDescent="0.25">
      <c r="A65" s="230"/>
      <c r="B65" s="230"/>
      <c r="C65" s="230"/>
      <c r="D65" s="230"/>
      <c r="E65" s="230"/>
      <c r="F65" s="230"/>
      <c r="G65" s="230"/>
    </row>
    <row r="66" spans="1:7" ht="19.899999999999999" customHeight="1" x14ac:dyDescent="0.25">
      <c r="A66" s="230"/>
      <c r="B66" s="230"/>
      <c r="C66" s="230"/>
      <c r="D66" s="230"/>
      <c r="E66" s="230"/>
      <c r="F66" s="230"/>
      <c r="G66" s="230"/>
    </row>
    <row r="67" spans="1:7" ht="19.899999999999999" customHeight="1" x14ac:dyDescent="0.25">
      <c r="A67" s="230"/>
      <c r="B67" s="230"/>
      <c r="C67" s="230"/>
      <c r="D67" s="230"/>
      <c r="E67" s="230"/>
      <c r="F67" s="230"/>
      <c r="G67" s="230"/>
    </row>
    <row r="68" spans="1:7" ht="19.899999999999999" customHeight="1" x14ac:dyDescent="0.25">
      <c r="A68" s="230"/>
      <c r="B68" s="230"/>
      <c r="C68" s="230"/>
      <c r="D68" s="230"/>
      <c r="E68" s="230"/>
      <c r="F68" s="230"/>
      <c r="G68" s="230"/>
    </row>
    <row r="69" spans="1:7" ht="19.899999999999999" customHeight="1" x14ac:dyDescent="0.25">
      <c r="A69" s="230"/>
      <c r="B69" s="230"/>
      <c r="C69" s="230"/>
      <c r="D69" s="230"/>
      <c r="E69" s="230"/>
      <c r="F69" s="230"/>
      <c r="G69" s="230"/>
    </row>
    <row r="70" spans="1:7" ht="19.899999999999999" customHeight="1" x14ac:dyDescent="0.25">
      <c r="A70" s="230"/>
      <c r="B70" s="230"/>
      <c r="C70" s="230"/>
      <c r="D70" s="230"/>
      <c r="E70" s="230"/>
      <c r="F70" s="230"/>
      <c r="G70" s="230"/>
    </row>
    <row r="71" spans="1:7" ht="19.899999999999999" customHeight="1" x14ac:dyDescent="0.25">
      <c r="A71" s="230"/>
      <c r="B71" s="230"/>
      <c r="C71" s="230"/>
      <c r="D71" s="230"/>
      <c r="E71" s="230"/>
      <c r="F71" s="230"/>
      <c r="G71" s="230"/>
    </row>
    <row r="72" spans="1:7" ht="19.899999999999999" customHeight="1" x14ac:dyDescent="0.25">
      <c r="A72" s="230"/>
      <c r="B72" s="230"/>
      <c r="C72" s="230"/>
      <c r="D72" s="230"/>
      <c r="E72" s="230"/>
      <c r="F72" s="230"/>
      <c r="G72" s="230"/>
    </row>
    <row r="73" spans="1:7" ht="19.899999999999999" customHeight="1" x14ac:dyDescent="0.25">
      <c r="A73" s="230"/>
      <c r="B73" s="230"/>
      <c r="C73" s="230"/>
      <c r="D73" s="230"/>
      <c r="E73" s="230"/>
      <c r="F73" s="230"/>
      <c r="G73" s="230"/>
    </row>
    <row r="74" spans="1:7" ht="19.899999999999999" customHeight="1" x14ac:dyDescent="0.25">
      <c r="A74" s="230"/>
      <c r="B74" s="230"/>
      <c r="C74" s="230"/>
      <c r="D74" s="230"/>
      <c r="E74" s="230"/>
      <c r="F74" s="230"/>
      <c r="G74" s="230"/>
    </row>
    <row r="75" spans="1:7" ht="19.899999999999999" customHeight="1" x14ac:dyDescent="0.25">
      <c r="A75" s="230"/>
      <c r="B75" s="230"/>
      <c r="C75" s="230"/>
      <c r="D75" s="230"/>
      <c r="E75" s="230"/>
      <c r="F75" s="230"/>
      <c r="G75" s="230"/>
    </row>
    <row r="76" spans="1:7" ht="19.899999999999999" customHeight="1" x14ac:dyDescent="0.25">
      <c r="A76" s="230"/>
      <c r="B76" s="230"/>
      <c r="C76" s="230"/>
      <c r="D76" s="230"/>
      <c r="E76" s="230"/>
      <c r="F76" s="230"/>
      <c r="G76" s="230"/>
    </row>
    <row r="77" spans="1:7" ht="19.899999999999999" customHeight="1" x14ac:dyDescent="0.25">
      <c r="A77" s="230"/>
      <c r="B77" s="230"/>
      <c r="C77" s="230"/>
      <c r="D77" s="230"/>
      <c r="E77" s="230"/>
      <c r="F77" s="230"/>
      <c r="G77" s="230"/>
    </row>
    <row r="78" spans="1:7" ht="19.899999999999999" customHeight="1" x14ac:dyDescent="0.25">
      <c r="A78" s="230"/>
      <c r="B78" s="230"/>
      <c r="C78" s="230"/>
      <c r="D78" s="230"/>
      <c r="E78" s="230"/>
      <c r="F78" s="230"/>
      <c r="G78" s="230"/>
    </row>
    <row r="79" spans="1:7" ht="19.899999999999999" customHeight="1" x14ac:dyDescent="0.25">
      <c r="A79" s="230"/>
      <c r="B79" s="230"/>
      <c r="C79" s="230"/>
      <c r="D79" s="230"/>
      <c r="E79" s="230"/>
      <c r="F79" s="230"/>
      <c r="G79" s="230"/>
    </row>
    <row r="80" spans="1:7" ht="19.899999999999999" customHeight="1" x14ac:dyDescent="0.25">
      <c r="A80" s="230"/>
      <c r="B80" s="230"/>
      <c r="C80" s="230"/>
      <c r="D80" s="230"/>
      <c r="E80" s="230"/>
      <c r="F80" s="230"/>
      <c r="G80" s="230"/>
    </row>
    <row r="81" spans="1:7" ht="19.899999999999999" customHeight="1" x14ac:dyDescent="0.25">
      <c r="A81" s="230"/>
      <c r="B81" s="230"/>
      <c r="C81" s="230"/>
      <c r="D81" s="230"/>
      <c r="E81" s="230"/>
      <c r="F81" s="230"/>
      <c r="G81" s="230"/>
    </row>
    <row r="82" spans="1:7" ht="19.899999999999999" customHeight="1" x14ac:dyDescent="0.25">
      <c r="A82" s="230"/>
      <c r="B82" s="230"/>
      <c r="C82" s="230"/>
      <c r="D82" s="230"/>
      <c r="E82" s="230"/>
      <c r="F82" s="230"/>
      <c r="G82" s="230"/>
    </row>
    <row r="83" spans="1:7" ht="19.899999999999999" customHeight="1" x14ac:dyDescent="0.25">
      <c r="A83" s="230"/>
      <c r="B83" s="230"/>
      <c r="C83" s="230"/>
      <c r="D83" s="230"/>
      <c r="E83" s="230"/>
      <c r="F83" s="230"/>
      <c r="G83" s="230"/>
    </row>
    <row r="84" spans="1:7" ht="19.899999999999999" customHeight="1" x14ac:dyDescent="0.25">
      <c r="A84" s="230"/>
      <c r="B84" s="230"/>
      <c r="C84" s="230"/>
      <c r="D84" s="230"/>
      <c r="E84" s="230"/>
      <c r="F84" s="230"/>
      <c r="G84" s="230"/>
    </row>
    <row r="85" spans="1:7" ht="19.899999999999999" customHeight="1" x14ac:dyDescent="0.25">
      <c r="A85" s="230"/>
      <c r="B85" s="230"/>
      <c r="C85" s="230"/>
      <c r="D85" s="230"/>
      <c r="E85" s="230"/>
      <c r="F85" s="230"/>
      <c r="G85" s="230"/>
    </row>
    <row r="86" spans="1:7" ht="19.899999999999999" customHeight="1" x14ac:dyDescent="0.25">
      <c r="A86" s="230"/>
      <c r="B86" s="230"/>
      <c r="C86" s="230"/>
      <c r="D86" s="230"/>
      <c r="E86" s="230"/>
      <c r="F86" s="230"/>
      <c r="G86" s="230"/>
    </row>
    <row r="87" spans="1:7" ht="19.899999999999999" customHeight="1" x14ac:dyDescent="0.25">
      <c r="A87" s="230"/>
      <c r="B87" s="230"/>
      <c r="C87" s="230"/>
      <c r="D87" s="230"/>
      <c r="E87" s="230"/>
      <c r="F87" s="230"/>
      <c r="G87" s="230"/>
    </row>
    <row r="88" spans="1:7" ht="19.899999999999999" customHeight="1" x14ac:dyDescent="0.25">
      <c r="A88" s="230"/>
      <c r="B88" s="230"/>
      <c r="C88" s="230"/>
      <c r="D88" s="230"/>
      <c r="E88" s="230"/>
      <c r="F88" s="230"/>
      <c r="G88" s="230"/>
    </row>
    <row r="89" spans="1:7" ht="19.899999999999999" customHeight="1" x14ac:dyDescent="0.25">
      <c r="A89" s="230"/>
      <c r="B89" s="230"/>
      <c r="C89" s="230"/>
      <c r="D89" s="230"/>
      <c r="E89" s="230"/>
      <c r="F89" s="230"/>
      <c r="G89" s="230"/>
    </row>
    <row r="90" spans="1:7" ht="19.899999999999999" customHeight="1" x14ac:dyDescent="0.25">
      <c r="A90" s="230"/>
      <c r="B90" s="230"/>
      <c r="C90" s="230"/>
      <c r="D90" s="230"/>
      <c r="E90" s="230"/>
      <c r="F90" s="230"/>
      <c r="G90" s="230"/>
    </row>
    <row r="91" spans="1:7" ht="19.899999999999999" customHeight="1" x14ac:dyDescent="0.25">
      <c r="A91" s="230"/>
      <c r="B91" s="230"/>
      <c r="C91" s="230"/>
      <c r="D91" s="230"/>
      <c r="E91" s="230"/>
      <c r="F91" s="230"/>
      <c r="G91" s="230"/>
    </row>
    <row r="92" spans="1:7" ht="19.899999999999999" customHeight="1" x14ac:dyDescent="0.25">
      <c r="A92" s="230"/>
      <c r="B92" s="230"/>
      <c r="C92" s="230"/>
      <c r="D92" s="230"/>
      <c r="E92" s="230"/>
      <c r="F92" s="230"/>
      <c r="G92" s="230"/>
    </row>
    <row r="93" spans="1:7" ht="19.899999999999999" customHeight="1" x14ac:dyDescent="0.25">
      <c r="A93" s="230"/>
      <c r="B93" s="230"/>
      <c r="C93" s="230"/>
      <c r="D93" s="230"/>
      <c r="E93" s="230"/>
      <c r="F93" s="230"/>
      <c r="G93" s="230"/>
    </row>
    <row r="94" spans="1:7" ht="19.899999999999999" customHeight="1" x14ac:dyDescent="0.25">
      <c r="A94" s="230"/>
      <c r="B94" s="230"/>
      <c r="C94" s="230"/>
      <c r="D94" s="230"/>
      <c r="E94" s="230"/>
      <c r="F94" s="230"/>
      <c r="G94" s="230"/>
    </row>
    <row r="95" spans="1:7" ht="19.899999999999999" customHeight="1" x14ac:dyDescent="0.25">
      <c r="A95" s="230"/>
      <c r="B95" s="230"/>
      <c r="C95" s="230"/>
      <c r="D95" s="230"/>
      <c r="E95" s="230"/>
      <c r="F95" s="230"/>
      <c r="G95" s="230"/>
    </row>
    <row r="96" spans="1:7" ht="19.899999999999999" customHeight="1" x14ac:dyDescent="0.25">
      <c r="A96" s="230"/>
      <c r="B96" s="230"/>
      <c r="C96" s="230"/>
      <c r="D96" s="230"/>
      <c r="E96" s="230"/>
      <c r="F96" s="230"/>
      <c r="G96" s="230"/>
    </row>
    <row r="97" spans="1:7" ht="19.899999999999999" customHeight="1" x14ac:dyDescent="0.25">
      <c r="A97" s="230"/>
      <c r="B97" s="230"/>
      <c r="C97" s="230"/>
      <c r="D97" s="230"/>
      <c r="E97" s="230"/>
      <c r="F97" s="230"/>
      <c r="G97" s="230"/>
    </row>
    <row r="98" spans="1:7" ht="19.899999999999999" customHeight="1" x14ac:dyDescent="0.25">
      <c r="A98" s="230"/>
      <c r="B98" s="230"/>
      <c r="C98" s="230"/>
      <c r="D98" s="230"/>
      <c r="E98" s="230"/>
      <c r="F98" s="230"/>
      <c r="G98" s="230"/>
    </row>
    <row r="99" spans="1:7" ht="19.899999999999999" customHeight="1" x14ac:dyDescent="0.25">
      <c r="A99" s="230"/>
      <c r="B99" s="230"/>
      <c r="C99" s="230"/>
      <c r="D99" s="230"/>
      <c r="E99" s="230"/>
      <c r="F99" s="230"/>
      <c r="G99" s="230"/>
    </row>
    <row r="100" spans="1:7" ht="19.899999999999999" customHeight="1" x14ac:dyDescent="0.25">
      <c r="A100" s="230"/>
      <c r="B100" s="230"/>
      <c r="C100" s="230"/>
      <c r="D100" s="230"/>
      <c r="E100" s="230"/>
      <c r="F100" s="230"/>
      <c r="G100" s="230"/>
    </row>
    <row r="101" spans="1:7" ht="19.899999999999999" customHeight="1" x14ac:dyDescent="0.25">
      <c r="A101" s="230"/>
      <c r="B101" s="230"/>
      <c r="C101" s="230"/>
      <c r="D101" s="230"/>
      <c r="E101" s="230"/>
      <c r="F101" s="230"/>
      <c r="G101" s="230"/>
    </row>
    <row r="102" spans="1:7" ht="19.899999999999999" customHeight="1" x14ac:dyDescent="0.25">
      <c r="A102" s="230"/>
      <c r="B102" s="230"/>
      <c r="C102" s="230"/>
      <c r="D102" s="230"/>
      <c r="E102" s="230"/>
      <c r="F102" s="230"/>
      <c r="G102" s="230"/>
    </row>
    <row r="103" spans="1:7" ht="19.899999999999999" customHeight="1" x14ac:dyDescent="0.25">
      <c r="A103" s="230"/>
      <c r="B103" s="230"/>
      <c r="C103" s="230"/>
      <c r="D103" s="230"/>
      <c r="E103" s="230"/>
      <c r="F103" s="230"/>
      <c r="G103" s="230"/>
    </row>
    <row r="104" spans="1:7" ht="19.899999999999999" customHeight="1" x14ac:dyDescent="0.25">
      <c r="A104" s="230"/>
      <c r="B104" s="230"/>
      <c r="C104" s="230"/>
      <c r="D104" s="230"/>
      <c r="E104" s="230"/>
      <c r="F104" s="230"/>
      <c r="G104" s="230"/>
    </row>
    <row r="105" spans="1:7" ht="19.899999999999999" customHeight="1" x14ac:dyDescent="0.25">
      <c r="A105" s="230"/>
      <c r="B105" s="230"/>
      <c r="C105" s="230"/>
      <c r="D105" s="230"/>
      <c r="E105" s="230"/>
      <c r="F105" s="230"/>
      <c r="G105" s="230"/>
    </row>
    <row r="106" spans="1:7" ht="19.899999999999999" customHeight="1" x14ac:dyDescent="0.25">
      <c r="A106" s="230"/>
      <c r="B106" s="230"/>
      <c r="C106" s="230"/>
      <c r="D106" s="230"/>
      <c r="E106" s="230"/>
      <c r="F106" s="230"/>
      <c r="G106" s="230"/>
    </row>
    <row r="107" spans="1:7" ht="19.899999999999999" customHeight="1" x14ac:dyDescent="0.25">
      <c r="A107" s="230"/>
      <c r="B107" s="230"/>
      <c r="C107" s="230"/>
      <c r="D107" s="230"/>
      <c r="E107" s="230"/>
      <c r="F107" s="230"/>
      <c r="G107" s="230"/>
    </row>
    <row r="108" spans="1:7" ht="19.899999999999999" customHeight="1" x14ac:dyDescent="0.25">
      <c r="A108" s="230"/>
      <c r="B108" s="230"/>
      <c r="C108" s="230"/>
      <c r="D108" s="230"/>
      <c r="E108" s="230"/>
      <c r="F108" s="230"/>
      <c r="G108" s="230"/>
    </row>
    <row r="109" spans="1:7" ht="19.899999999999999" customHeight="1" x14ac:dyDescent="0.25">
      <c r="A109" s="230"/>
      <c r="B109" s="230"/>
      <c r="C109" s="230"/>
      <c r="D109" s="230"/>
      <c r="E109" s="230"/>
      <c r="F109" s="230"/>
      <c r="G109" s="230"/>
    </row>
    <row r="110" spans="1:7" ht="19.899999999999999" customHeight="1" x14ac:dyDescent="0.25">
      <c r="A110" s="230"/>
      <c r="B110" s="230"/>
      <c r="C110" s="230"/>
      <c r="D110" s="230"/>
      <c r="E110" s="230"/>
      <c r="F110" s="230"/>
      <c r="G110" s="230"/>
    </row>
    <row r="111" spans="1:7" ht="19.899999999999999" customHeight="1" x14ac:dyDescent="0.25">
      <c r="A111" s="230"/>
      <c r="B111" s="230"/>
      <c r="C111" s="230"/>
      <c r="D111" s="230"/>
      <c r="E111" s="230"/>
      <c r="F111" s="230"/>
      <c r="G111" s="230"/>
    </row>
    <row r="112" spans="1:7" ht="19.899999999999999" customHeight="1" x14ac:dyDescent="0.25">
      <c r="A112" s="230"/>
      <c r="B112" s="230"/>
      <c r="C112" s="230"/>
      <c r="D112" s="230"/>
      <c r="E112" s="230"/>
      <c r="F112" s="230"/>
      <c r="G112" s="230"/>
    </row>
    <row r="113" spans="1:7" ht="19.899999999999999" customHeight="1" x14ac:dyDescent="0.25">
      <c r="A113" s="230"/>
      <c r="B113" s="230"/>
      <c r="C113" s="230"/>
      <c r="D113" s="230"/>
      <c r="E113" s="230"/>
      <c r="F113" s="230"/>
      <c r="G113" s="230"/>
    </row>
    <row r="114" spans="1:7" ht="19.899999999999999" customHeight="1" x14ac:dyDescent="0.25">
      <c r="A114" s="230"/>
      <c r="B114" s="230"/>
      <c r="C114" s="230"/>
      <c r="D114" s="230"/>
      <c r="E114" s="230"/>
      <c r="F114" s="230"/>
      <c r="G114" s="230"/>
    </row>
    <row r="115" spans="1:7" ht="19.899999999999999" customHeight="1" x14ac:dyDescent="0.25">
      <c r="A115" s="230"/>
      <c r="B115" s="230"/>
      <c r="C115" s="230"/>
      <c r="D115" s="230"/>
      <c r="E115" s="230"/>
      <c r="F115" s="230"/>
      <c r="G115" s="230"/>
    </row>
    <row r="116" spans="1:7" ht="19.899999999999999" customHeight="1" x14ac:dyDescent="0.25">
      <c r="A116" s="230"/>
      <c r="B116" s="230"/>
      <c r="C116" s="230"/>
      <c r="D116" s="230"/>
      <c r="E116" s="230"/>
      <c r="F116" s="230"/>
      <c r="G116" s="230"/>
    </row>
    <row r="117" spans="1:7" ht="19.899999999999999" customHeight="1" x14ac:dyDescent="0.25">
      <c r="A117" s="230"/>
      <c r="B117" s="230"/>
      <c r="C117" s="230"/>
      <c r="D117" s="230"/>
      <c r="E117" s="230"/>
      <c r="F117" s="230"/>
      <c r="G117" s="230"/>
    </row>
    <row r="118" spans="1:7" ht="19.899999999999999" customHeight="1" x14ac:dyDescent="0.25">
      <c r="A118" s="230"/>
      <c r="B118" s="230"/>
      <c r="C118" s="230"/>
      <c r="D118" s="230"/>
      <c r="E118" s="230"/>
      <c r="F118" s="230"/>
      <c r="G118" s="230"/>
    </row>
    <row r="119" spans="1:7" ht="19.899999999999999" customHeight="1" x14ac:dyDescent="0.25">
      <c r="A119" s="230"/>
      <c r="B119" s="230"/>
      <c r="C119" s="230"/>
      <c r="D119" s="230"/>
      <c r="E119" s="230"/>
      <c r="F119" s="230"/>
      <c r="G119" s="230"/>
    </row>
    <row r="120" spans="1:7" ht="19.899999999999999" customHeight="1" x14ac:dyDescent="0.25">
      <c r="A120" s="230"/>
      <c r="B120" s="230"/>
      <c r="C120" s="230"/>
      <c r="D120" s="230"/>
      <c r="E120" s="230"/>
      <c r="F120" s="230"/>
      <c r="G120" s="230"/>
    </row>
    <row r="121" spans="1:7" ht="19.899999999999999" customHeight="1" x14ac:dyDescent="0.25">
      <c r="A121" s="230"/>
      <c r="B121" s="230"/>
      <c r="C121" s="230"/>
      <c r="D121" s="230"/>
      <c r="E121" s="230"/>
      <c r="F121" s="230"/>
      <c r="G121" s="230"/>
    </row>
    <row r="122" spans="1:7" ht="19.899999999999999" customHeight="1" x14ac:dyDescent="0.25">
      <c r="A122" s="230"/>
      <c r="B122" s="230"/>
      <c r="C122" s="230"/>
      <c r="D122" s="230"/>
      <c r="E122" s="230"/>
      <c r="F122" s="230"/>
      <c r="G122" s="230"/>
    </row>
    <row r="123" spans="1:7" ht="19.899999999999999" customHeight="1" x14ac:dyDescent="0.25">
      <c r="A123" s="230"/>
      <c r="B123" s="230"/>
      <c r="C123" s="230"/>
      <c r="D123" s="230"/>
      <c r="E123" s="230"/>
      <c r="F123" s="230"/>
      <c r="G123" s="230"/>
    </row>
    <row r="124" spans="1:7" ht="19.899999999999999" customHeight="1" x14ac:dyDescent="0.25">
      <c r="A124" s="230"/>
      <c r="B124" s="230"/>
      <c r="C124" s="230"/>
      <c r="D124" s="230"/>
      <c r="E124" s="230"/>
      <c r="F124" s="230"/>
      <c r="G124" s="230"/>
    </row>
    <row r="125" spans="1:7" ht="19.899999999999999" customHeight="1" x14ac:dyDescent="0.25">
      <c r="A125" s="230"/>
      <c r="B125" s="230"/>
      <c r="C125" s="230"/>
      <c r="D125" s="230"/>
      <c r="E125" s="230"/>
      <c r="F125" s="230"/>
      <c r="G125" s="230"/>
    </row>
    <row r="126" spans="1:7" ht="19.899999999999999" customHeight="1" x14ac:dyDescent="0.25">
      <c r="A126" s="230"/>
      <c r="B126" s="230"/>
      <c r="C126" s="230"/>
      <c r="D126" s="230"/>
      <c r="E126" s="230"/>
      <c r="F126" s="230"/>
      <c r="G126" s="230"/>
    </row>
    <row r="127" spans="1:7" ht="19.899999999999999" customHeight="1" x14ac:dyDescent="0.25">
      <c r="A127" s="230"/>
      <c r="B127" s="230"/>
      <c r="C127" s="230"/>
      <c r="D127" s="230"/>
      <c r="E127" s="230"/>
      <c r="F127" s="230"/>
      <c r="G127" s="230"/>
    </row>
    <row r="128" spans="1:7" ht="19.899999999999999" customHeight="1" x14ac:dyDescent="0.25">
      <c r="A128" s="230"/>
      <c r="B128" s="230"/>
      <c r="C128" s="230"/>
      <c r="D128" s="230"/>
      <c r="E128" s="230"/>
      <c r="F128" s="230"/>
      <c r="G128" s="230"/>
    </row>
    <row r="129" spans="1:7" ht="19.899999999999999" customHeight="1" x14ac:dyDescent="0.25">
      <c r="A129" s="230"/>
      <c r="B129" s="230"/>
      <c r="C129" s="230"/>
      <c r="D129" s="230"/>
      <c r="E129" s="230"/>
      <c r="F129" s="230"/>
      <c r="G129" s="230"/>
    </row>
    <row r="130" spans="1:7" ht="19.899999999999999" customHeight="1" x14ac:dyDescent="0.25">
      <c r="A130" s="230"/>
      <c r="B130" s="230"/>
      <c r="C130" s="230"/>
      <c r="D130" s="230"/>
      <c r="E130" s="230"/>
      <c r="F130" s="230"/>
      <c r="G130" s="230"/>
    </row>
    <row r="131" spans="1:7" ht="19.899999999999999" customHeight="1" x14ac:dyDescent="0.25">
      <c r="A131" s="230"/>
      <c r="B131" s="230"/>
      <c r="C131" s="230"/>
      <c r="D131" s="230"/>
      <c r="E131" s="230"/>
      <c r="F131" s="230"/>
      <c r="G131" s="230"/>
    </row>
    <row r="132" spans="1:7" ht="19.899999999999999" customHeight="1" x14ac:dyDescent="0.25">
      <c r="A132" s="230"/>
      <c r="B132" s="230"/>
      <c r="C132" s="230"/>
      <c r="D132" s="230"/>
      <c r="E132" s="230"/>
      <c r="F132" s="230"/>
      <c r="G132" s="230"/>
    </row>
    <row r="133" spans="1:7" ht="19.899999999999999" customHeight="1" x14ac:dyDescent="0.25">
      <c r="A133" s="230"/>
      <c r="B133" s="230"/>
      <c r="C133" s="230"/>
      <c r="D133" s="230"/>
      <c r="E133" s="230"/>
      <c r="F133" s="230"/>
      <c r="G133" s="230"/>
    </row>
    <row r="134" spans="1:7" ht="19.899999999999999" customHeight="1" x14ac:dyDescent="0.25">
      <c r="A134" s="230"/>
      <c r="B134" s="230"/>
      <c r="C134" s="230"/>
      <c r="D134" s="230"/>
      <c r="E134" s="230"/>
      <c r="F134" s="230"/>
      <c r="G134" s="230"/>
    </row>
    <row r="135" spans="1:7" ht="19.899999999999999" customHeight="1" x14ac:dyDescent="0.25">
      <c r="A135" s="230"/>
      <c r="B135" s="230"/>
      <c r="C135" s="230"/>
      <c r="D135" s="230"/>
      <c r="E135" s="230"/>
      <c r="F135" s="230"/>
      <c r="G135" s="230"/>
    </row>
    <row r="136" spans="1:7" ht="19.899999999999999" customHeight="1" x14ac:dyDescent="0.25">
      <c r="A136" s="230"/>
      <c r="B136" s="230"/>
      <c r="C136" s="230"/>
      <c r="D136" s="230"/>
      <c r="E136" s="230"/>
      <c r="F136" s="230"/>
      <c r="G136" s="230"/>
    </row>
    <row r="137" spans="1:7" ht="19.899999999999999" customHeight="1" x14ac:dyDescent="0.25">
      <c r="A137" s="230"/>
      <c r="B137" s="230"/>
      <c r="C137" s="230"/>
      <c r="D137" s="230"/>
      <c r="E137" s="230"/>
      <c r="F137" s="230"/>
      <c r="G137" s="230"/>
    </row>
    <row r="138" spans="1:7" ht="19.899999999999999" customHeight="1" x14ac:dyDescent="0.25">
      <c r="A138" s="230"/>
      <c r="B138" s="230"/>
      <c r="C138" s="230"/>
      <c r="D138" s="230"/>
      <c r="E138" s="230"/>
      <c r="F138" s="230"/>
      <c r="G138" s="230"/>
    </row>
    <row r="139" spans="1:7" ht="19.899999999999999" customHeight="1" x14ac:dyDescent="0.25">
      <c r="A139" s="230"/>
      <c r="B139" s="230"/>
      <c r="C139" s="230"/>
      <c r="D139" s="230"/>
      <c r="E139" s="230"/>
      <c r="F139" s="230"/>
      <c r="G139" s="230"/>
    </row>
    <row r="140" spans="1:7" ht="19.899999999999999" customHeight="1" x14ac:dyDescent="0.25">
      <c r="G140" s="230"/>
    </row>
    <row r="141" spans="1:7" ht="19.899999999999999" customHeight="1" x14ac:dyDescent="0.25">
      <c r="G141" s="23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1"/>
  <sheetViews>
    <sheetView workbookViewId="0">
      <selection activeCell="G38" sqref="G38"/>
    </sheetView>
  </sheetViews>
  <sheetFormatPr defaultColWidth="8.75" defaultRowHeight="15.75" x14ac:dyDescent="0.25"/>
  <cols>
    <col min="1" max="1" width="15.875" style="13" customWidth="1"/>
    <col min="2" max="2" width="10.25" style="13" customWidth="1"/>
    <col min="3" max="3" width="11.25" style="13" customWidth="1"/>
    <col min="4" max="4" width="8.75" style="13"/>
    <col min="5" max="5" width="11" style="13" customWidth="1"/>
    <col min="6" max="8" width="8.75" style="13"/>
    <col min="9" max="9" width="11.375" style="13" customWidth="1"/>
    <col min="10" max="10" width="17.75" style="13" customWidth="1"/>
    <col min="11" max="16384" width="8.75" style="13"/>
  </cols>
  <sheetData>
    <row r="1" spans="1:13" ht="16.5" x14ac:dyDescent="0.25">
      <c r="A1" s="12" t="s">
        <v>166</v>
      </c>
      <c r="B1" s="12"/>
      <c r="C1" s="12"/>
      <c r="D1" s="12"/>
      <c r="E1" s="12"/>
      <c r="F1" s="12"/>
      <c r="G1" s="12"/>
      <c r="H1" s="32" t="s">
        <v>31</v>
      </c>
      <c r="I1" s="33">
        <v>40001</v>
      </c>
      <c r="J1" s="11" t="str">
        <f>+IF('Employee Input'!B6&gt;Medical!I3,K4,IF('Employee Input'!B6&gt;Medical!I2,K3,IF('Employee Input'!B6&gt;Medical!I1,K2,K1)))</f>
        <v>Salary range &lt; = $40,000</v>
      </c>
      <c r="K1" s="25" t="s">
        <v>23</v>
      </c>
      <c r="L1" s="12"/>
      <c r="M1" s="12"/>
    </row>
    <row r="2" spans="1:13" ht="16.5" x14ac:dyDescent="0.3">
      <c r="A2" s="14" t="s">
        <v>17</v>
      </c>
      <c r="B2" s="26" t="s">
        <v>44</v>
      </c>
      <c r="C2" s="27" t="s">
        <v>116</v>
      </c>
      <c r="D2" s="27" t="s">
        <v>149</v>
      </c>
      <c r="E2" s="27" t="s">
        <v>21</v>
      </c>
      <c r="F2" s="15"/>
      <c r="G2" s="15"/>
      <c r="H2" s="30" t="s">
        <v>56</v>
      </c>
      <c r="I2" s="34">
        <v>80000</v>
      </c>
      <c r="J2" s="11"/>
      <c r="K2" s="25" t="s">
        <v>24</v>
      </c>
      <c r="L2" s="15"/>
      <c r="M2" s="16"/>
    </row>
    <row r="3" spans="1:13" s="29" customFormat="1" ht="16.5" x14ac:dyDescent="0.3">
      <c r="A3" s="22"/>
      <c r="B3" s="26" t="s">
        <v>44</v>
      </c>
      <c r="C3" s="27" t="s">
        <v>116</v>
      </c>
      <c r="D3" s="27" t="s">
        <v>149</v>
      </c>
      <c r="E3" s="27" t="s">
        <v>21</v>
      </c>
      <c r="F3" s="28"/>
      <c r="G3" s="28"/>
      <c r="H3" s="31" t="s">
        <v>58</v>
      </c>
      <c r="I3" s="35">
        <v>120000</v>
      </c>
      <c r="J3" s="11"/>
      <c r="K3" s="25" t="s">
        <v>25</v>
      </c>
    </row>
    <row r="4" spans="1:13" x14ac:dyDescent="0.25">
      <c r="A4" s="25"/>
      <c r="B4" s="25"/>
      <c r="C4" s="25"/>
      <c r="D4" s="25"/>
      <c r="E4" s="25"/>
      <c r="F4" s="11"/>
      <c r="G4" s="11"/>
      <c r="K4" s="25" t="s">
        <v>26</v>
      </c>
    </row>
    <row r="5" spans="1:13" x14ac:dyDescent="0.25">
      <c r="A5" s="380" t="s">
        <v>210</v>
      </c>
      <c r="B5" s="380"/>
      <c r="C5" s="380"/>
      <c r="D5" s="380"/>
      <c r="E5" s="380"/>
      <c r="F5" s="11"/>
      <c r="G5" s="11"/>
    </row>
    <row r="6" spans="1:13" x14ac:dyDescent="0.25">
      <c r="A6" s="379" t="s">
        <v>248</v>
      </c>
      <c r="B6" s="379"/>
      <c r="C6" s="379"/>
      <c r="D6" s="379"/>
      <c r="E6" s="379"/>
      <c r="F6" s="11"/>
      <c r="G6" s="11"/>
    </row>
    <row r="7" spans="1:13" x14ac:dyDescent="0.25">
      <c r="A7" s="25"/>
      <c r="B7" s="25"/>
      <c r="C7" s="25"/>
      <c r="D7" s="25"/>
      <c r="E7" s="25"/>
      <c r="F7" s="11"/>
      <c r="G7" s="11"/>
    </row>
    <row r="8" spans="1:13" x14ac:dyDescent="0.25">
      <c r="A8" s="23" t="s">
        <v>27</v>
      </c>
      <c r="B8" s="23" t="s">
        <v>18</v>
      </c>
      <c r="C8" s="24" t="s">
        <v>19</v>
      </c>
      <c r="D8" s="24" t="s">
        <v>20</v>
      </c>
      <c r="E8" s="24" t="s">
        <v>21</v>
      </c>
      <c r="F8" s="15"/>
      <c r="G8" s="16"/>
    </row>
    <row r="9" spans="1:13" s="29" customFormat="1" ht="19.5" customHeight="1" x14ac:dyDescent="0.25">
      <c r="A9" s="22" t="s">
        <v>31</v>
      </c>
      <c r="B9" s="27" t="s">
        <v>22</v>
      </c>
      <c r="C9" s="27" t="s">
        <v>22</v>
      </c>
      <c r="D9" s="27" t="s">
        <v>22</v>
      </c>
      <c r="E9" s="27" t="s">
        <v>22</v>
      </c>
      <c r="F9" s="28"/>
      <c r="G9" s="28"/>
    </row>
    <row r="10" spans="1:13" x14ac:dyDescent="0.25">
      <c r="A10" s="25" t="s">
        <v>23</v>
      </c>
      <c r="B10" s="44">
        <v>66.5</v>
      </c>
      <c r="C10" s="44">
        <v>118.5</v>
      </c>
      <c r="D10" s="44">
        <v>137.5</v>
      </c>
      <c r="E10" s="44">
        <v>190.5</v>
      </c>
      <c r="F10" s="11"/>
      <c r="G10" s="11"/>
    </row>
    <row r="11" spans="1:13" x14ac:dyDescent="0.25">
      <c r="A11" s="25" t="s">
        <v>24</v>
      </c>
      <c r="B11" s="44">
        <v>71.5</v>
      </c>
      <c r="C11" s="44">
        <v>130.5</v>
      </c>
      <c r="D11" s="44">
        <v>151</v>
      </c>
      <c r="E11" s="44">
        <v>209</v>
      </c>
      <c r="F11" s="11"/>
      <c r="G11" s="11"/>
      <c r="J11" s="45"/>
    </row>
    <row r="12" spans="1:13" x14ac:dyDescent="0.25">
      <c r="A12" s="25" t="s">
        <v>25</v>
      </c>
      <c r="B12" s="44">
        <v>78</v>
      </c>
      <c r="C12" s="44">
        <v>140.5</v>
      </c>
      <c r="D12" s="44">
        <v>163.5</v>
      </c>
      <c r="E12" s="44">
        <v>224.5</v>
      </c>
      <c r="F12" s="11"/>
      <c r="G12" s="11"/>
    </row>
    <row r="13" spans="1:13" x14ac:dyDescent="0.25">
      <c r="A13" s="25" t="s">
        <v>26</v>
      </c>
      <c r="B13" s="44">
        <v>96</v>
      </c>
      <c r="C13" s="44">
        <v>171.5</v>
      </c>
      <c r="D13" s="44">
        <v>200</v>
      </c>
      <c r="E13" s="44">
        <v>276</v>
      </c>
      <c r="F13" s="11"/>
      <c r="G13" s="11"/>
    </row>
    <row r="14" spans="1:13" x14ac:dyDescent="0.25">
      <c r="A14" s="23" t="s">
        <v>28</v>
      </c>
      <c r="B14" s="23" t="s">
        <v>18</v>
      </c>
      <c r="C14" s="24" t="s">
        <v>19</v>
      </c>
      <c r="D14" s="24" t="s">
        <v>20</v>
      </c>
      <c r="E14" s="24" t="s">
        <v>21</v>
      </c>
      <c r="F14" s="15"/>
      <c r="G14" s="16"/>
    </row>
    <row r="15" spans="1:13" s="29" customFormat="1" x14ac:dyDescent="0.25">
      <c r="A15" s="22" t="s">
        <v>56</v>
      </c>
      <c r="B15" s="27" t="s">
        <v>22</v>
      </c>
      <c r="C15" s="27" t="s">
        <v>22</v>
      </c>
      <c r="D15" s="27" t="s">
        <v>22</v>
      </c>
      <c r="E15" s="27" t="s">
        <v>22</v>
      </c>
      <c r="F15" s="28"/>
      <c r="G15" s="28"/>
    </row>
    <row r="16" spans="1:13" x14ac:dyDescent="0.25">
      <c r="A16" s="25" t="s">
        <v>23</v>
      </c>
      <c r="B16" s="44">
        <v>47</v>
      </c>
      <c r="C16" s="44">
        <v>85.5</v>
      </c>
      <c r="D16" s="44">
        <v>99.5</v>
      </c>
      <c r="E16" s="44">
        <v>136.5</v>
      </c>
      <c r="F16" s="11"/>
      <c r="G16" s="11"/>
    </row>
    <row r="17" spans="1:13" x14ac:dyDescent="0.25">
      <c r="A17" s="25" t="s">
        <v>24</v>
      </c>
      <c r="B17" s="44">
        <v>53</v>
      </c>
      <c r="C17" s="44">
        <v>93</v>
      </c>
      <c r="D17" s="44">
        <v>109</v>
      </c>
      <c r="E17" s="44">
        <v>149.5</v>
      </c>
      <c r="F17" s="11"/>
      <c r="G17" s="11"/>
    </row>
    <row r="18" spans="1:13" x14ac:dyDescent="0.25">
      <c r="A18" s="25" t="s">
        <v>25</v>
      </c>
      <c r="B18" s="44">
        <v>56.5</v>
      </c>
      <c r="C18" s="44">
        <v>100</v>
      </c>
      <c r="D18" s="44">
        <v>117.5</v>
      </c>
      <c r="E18" s="44">
        <v>162</v>
      </c>
      <c r="F18" s="11"/>
      <c r="G18" s="11"/>
    </row>
    <row r="19" spans="1:13" x14ac:dyDescent="0.25">
      <c r="A19" s="25" t="s">
        <v>26</v>
      </c>
      <c r="B19" s="44">
        <v>68.5</v>
      </c>
      <c r="C19" s="44">
        <v>122.5</v>
      </c>
      <c r="D19" s="44">
        <v>144</v>
      </c>
      <c r="E19" s="44">
        <v>198</v>
      </c>
      <c r="F19" s="11"/>
      <c r="G19" s="11"/>
      <c r="J19" s="5" t="str">
        <f>+INDEX(A3:E7,1,2)</f>
        <v>Employee Only</v>
      </c>
    </row>
    <row r="20" spans="1:13" x14ac:dyDescent="0.25">
      <c r="A20" s="11"/>
      <c r="B20" s="11"/>
      <c r="C20" s="11"/>
      <c r="D20" s="11"/>
      <c r="E20" s="11"/>
      <c r="F20" s="11"/>
      <c r="G20" s="11"/>
    </row>
    <row r="21" spans="1:13" x14ac:dyDescent="0.25">
      <c r="A21" s="11"/>
      <c r="B21" s="11"/>
      <c r="C21" s="11"/>
      <c r="D21" s="11"/>
      <c r="E21" s="11"/>
      <c r="F21" s="11"/>
      <c r="G21" s="11"/>
    </row>
    <row r="22" spans="1:13" x14ac:dyDescent="0.25">
      <c r="A22" s="17"/>
      <c r="B22" s="17"/>
      <c r="C22" s="17"/>
      <c r="D22" s="17"/>
      <c r="E22" s="17"/>
      <c r="F22" s="18"/>
      <c r="G22" s="18"/>
      <c r="H22" s="18"/>
      <c r="I22" s="18"/>
      <c r="J22" s="18"/>
      <c r="K22" s="18"/>
      <c r="L22" s="18"/>
      <c r="M22" s="18"/>
    </row>
    <row r="23" spans="1:13" x14ac:dyDescent="0.25">
      <c r="A23" s="19" t="s">
        <v>29</v>
      </c>
      <c r="B23" s="26" t="s">
        <v>44</v>
      </c>
      <c r="C23" s="27" t="s">
        <v>116</v>
      </c>
      <c r="D23" s="27" t="s">
        <v>149</v>
      </c>
      <c r="E23" s="27" t="s">
        <v>21</v>
      </c>
      <c r="F23" s="18"/>
      <c r="G23" s="18"/>
      <c r="H23" s="18"/>
      <c r="I23" s="18"/>
      <c r="J23" s="18"/>
      <c r="K23" s="18"/>
      <c r="L23" s="18"/>
      <c r="M23" s="18"/>
    </row>
    <row r="24" spans="1:13" x14ac:dyDescent="0.25">
      <c r="A24" s="20" t="s">
        <v>30</v>
      </c>
      <c r="B24" s="21">
        <v>5.55</v>
      </c>
      <c r="C24" s="21">
        <v>7.62</v>
      </c>
      <c r="D24" s="21">
        <v>7.62</v>
      </c>
      <c r="E24" s="21">
        <v>8.32</v>
      </c>
      <c r="F24" s="18"/>
      <c r="G24" s="18"/>
      <c r="H24" s="18"/>
      <c r="I24" s="18"/>
      <c r="J24" s="18"/>
      <c r="K24" s="18"/>
      <c r="L24" s="18"/>
      <c r="M24" s="18"/>
    </row>
    <row r="25" spans="1:13" x14ac:dyDescent="0.25">
      <c r="A25" s="13" t="s">
        <v>58</v>
      </c>
      <c r="B25" s="13">
        <v>1</v>
      </c>
      <c r="C25" s="13">
        <v>2</v>
      </c>
      <c r="D25" s="13">
        <v>3</v>
      </c>
      <c r="E25" s="13">
        <v>4</v>
      </c>
    </row>
    <row r="30" spans="1:13" x14ac:dyDescent="0.25">
      <c r="A30" s="19" t="s">
        <v>29</v>
      </c>
      <c r="B30" s="26" t="s">
        <v>44</v>
      </c>
      <c r="C30" s="27" t="s">
        <v>116</v>
      </c>
      <c r="D30" s="27" t="s">
        <v>149</v>
      </c>
      <c r="E30" s="27" t="s">
        <v>21</v>
      </c>
      <c r="F30" s="18"/>
      <c r="G30" s="18"/>
      <c r="H30" s="18"/>
      <c r="I30" s="18"/>
      <c r="J30" s="18"/>
      <c r="K30" s="18"/>
      <c r="L30" s="18"/>
      <c r="M30" s="18"/>
    </row>
    <row r="31" spans="1:13" x14ac:dyDescent="0.25">
      <c r="A31" s="20" t="s">
        <v>228</v>
      </c>
      <c r="B31" s="21">
        <v>4.0999999999999996</v>
      </c>
      <c r="C31" s="21">
        <v>8.35</v>
      </c>
      <c r="D31" s="21">
        <v>7.66</v>
      </c>
      <c r="E31" s="21">
        <v>13.67</v>
      </c>
      <c r="F31" s="18"/>
      <c r="G31" s="18"/>
      <c r="H31" s="18"/>
      <c r="I31" s="18"/>
      <c r="J31" s="18"/>
      <c r="K31" s="18"/>
      <c r="L31" s="18"/>
      <c r="M31" s="18"/>
    </row>
    <row r="32" spans="1:13" x14ac:dyDescent="0.25">
      <c r="A32" s="13" t="s">
        <v>58</v>
      </c>
      <c r="B32" s="13">
        <v>1</v>
      </c>
      <c r="C32" s="13">
        <v>2</v>
      </c>
      <c r="D32" s="13">
        <v>3</v>
      </c>
      <c r="E32" s="13">
        <v>4</v>
      </c>
    </row>
    <row r="38" spans="1:13" x14ac:dyDescent="0.25">
      <c r="A38" s="19" t="s">
        <v>29</v>
      </c>
    </row>
    <row r="39" spans="1:13" x14ac:dyDescent="0.25">
      <c r="A39" s="20" t="s">
        <v>227</v>
      </c>
      <c r="B39" s="26" t="s">
        <v>44</v>
      </c>
      <c r="C39" s="27" t="s">
        <v>116</v>
      </c>
      <c r="D39" s="27" t="s">
        <v>149</v>
      </c>
      <c r="E39" s="27" t="s">
        <v>21</v>
      </c>
      <c r="F39" s="18"/>
      <c r="G39" s="18"/>
      <c r="H39" s="18"/>
      <c r="I39" s="18"/>
      <c r="J39" s="18"/>
      <c r="K39" s="18"/>
      <c r="L39" s="18"/>
      <c r="M39" s="18"/>
    </row>
    <row r="40" spans="1:13" x14ac:dyDescent="0.25">
      <c r="A40" s="13" t="s">
        <v>58</v>
      </c>
      <c r="B40" s="21">
        <v>0.56000000000000005</v>
      </c>
      <c r="C40" s="21">
        <v>1.18</v>
      </c>
      <c r="D40" s="21">
        <v>1.1199999999999999</v>
      </c>
      <c r="E40" s="21">
        <v>1.64</v>
      </c>
      <c r="F40" s="18"/>
      <c r="G40" s="18"/>
      <c r="H40" s="18"/>
      <c r="I40" s="18"/>
      <c r="J40" s="18"/>
      <c r="K40" s="18"/>
      <c r="L40" s="18"/>
      <c r="M40" s="18"/>
    </row>
    <row r="41" spans="1:13" x14ac:dyDescent="0.25">
      <c r="B41" s="13">
        <v>1</v>
      </c>
      <c r="C41" s="13">
        <v>2</v>
      </c>
      <c r="D41" s="13">
        <v>3</v>
      </c>
      <c r="E41" s="13">
        <v>4</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K97"/>
  <sheetViews>
    <sheetView topLeftCell="A16" zoomScaleNormal="100" workbookViewId="0">
      <selection activeCell="B18" sqref="B18"/>
    </sheetView>
  </sheetViews>
  <sheetFormatPr defaultColWidth="8.75" defaultRowHeight="15" x14ac:dyDescent="0.25"/>
  <cols>
    <col min="1" max="1" width="1.125" style="72" customWidth="1"/>
    <col min="2" max="2" width="1.875" style="72" customWidth="1"/>
    <col min="3" max="3" width="1.25" style="72" customWidth="1"/>
    <col min="4" max="4" width="5.625" style="72" customWidth="1"/>
    <col min="5" max="5" width="10.75" style="72" customWidth="1"/>
    <col min="6" max="6" width="1.75" style="72" customWidth="1"/>
    <col min="7" max="7" width="1.125" style="72" customWidth="1"/>
    <col min="8" max="8" width="8.75" style="72"/>
    <col min="9" max="9" width="7.375" style="72" customWidth="1"/>
    <col min="10" max="10" width="1.75" style="72" customWidth="1"/>
    <col min="11" max="11" width="1.875" style="72" customWidth="1"/>
    <col min="12" max="12" width="0.875" style="72" customWidth="1"/>
    <col min="13" max="13" width="7.375" style="72" customWidth="1"/>
    <col min="14" max="14" width="1.75" style="72" customWidth="1"/>
    <col min="15" max="15" width="7.125" style="72" customWidth="1"/>
    <col min="16" max="16" width="1.75" style="72" customWidth="1"/>
    <col min="17" max="17" width="0.75" style="72" customWidth="1"/>
    <col min="18" max="18" width="7.375" style="72" customWidth="1"/>
    <col min="19" max="19" width="1.75" style="72" customWidth="1"/>
    <col min="20" max="20" width="13.75" style="72" customWidth="1"/>
    <col min="21" max="21" width="1.125" style="72" customWidth="1"/>
    <col min="22" max="22" width="1.75" style="72" customWidth="1"/>
    <col min="23" max="23" width="14.25" style="72" customWidth="1"/>
    <col min="24" max="26" width="8.75" style="71"/>
    <col min="27" max="16384" width="8.75" style="72"/>
  </cols>
  <sheetData>
    <row r="1" spans="1:37" ht="7.5" customHeight="1" x14ac:dyDescent="0.25">
      <c r="A1" s="171"/>
      <c r="B1" s="223"/>
      <c r="C1" s="171"/>
      <c r="D1" s="171"/>
      <c r="E1" s="171"/>
      <c r="F1" s="171"/>
      <c r="G1" s="171"/>
      <c r="H1" s="171"/>
      <c r="I1" s="171"/>
      <c r="J1" s="171"/>
      <c r="K1" s="171"/>
      <c r="L1" s="171"/>
      <c r="M1" s="171"/>
      <c r="N1" s="171"/>
      <c r="O1" s="171"/>
      <c r="P1" s="171"/>
      <c r="Q1" s="171"/>
      <c r="R1" s="171"/>
      <c r="S1" s="171"/>
      <c r="T1" s="171"/>
      <c r="U1" s="171"/>
      <c r="V1" s="171"/>
      <c r="W1" s="171"/>
    </row>
    <row r="2" spans="1:37" s="74" customFormat="1" ht="19.5" customHeight="1" x14ac:dyDescent="0.25">
      <c r="A2" s="307"/>
      <c r="B2" s="327" t="s">
        <v>130</v>
      </c>
      <c r="C2" s="295"/>
      <c r="D2" s="295"/>
      <c r="E2" s="295"/>
      <c r="F2" s="295"/>
      <c r="G2" s="295"/>
      <c r="H2" s="295"/>
      <c r="I2" s="296"/>
      <c r="J2" s="295"/>
      <c r="K2" s="327" t="s">
        <v>131</v>
      </c>
      <c r="L2" s="295"/>
      <c r="M2" s="295"/>
      <c r="N2" s="295"/>
      <c r="O2" s="295"/>
      <c r="P2" s="295"/>
      <c r="Q2" s="295"/>
      <c r="R2" s="295"/>
      <c r="S2" s="295"/>
      <c r="T2" s="295"/>
      <c r="U2" s="295"/>
      <c r="V2" s="295"/>
      <c r="W2" s="296"/>
      <c r="X2" s="73"/>
      <c r="Y2" s="73"/>
      <c r="Z2" s="73"/>
    </row>
    <row r="3" spans="1:37" s="74" customFormat="1" ht="24.75" customHeight="1" x14ac:dyDescent="0.25">
      <c r="A3" s="504" t="s">
        <v>184</v>
      </c>
      <c r="B3" s="505"/>
      <c r="C3" s="505"/>
      <c r="D3" s="505"/>
      <c r="E3" s="505"/>
      <c r="F3" s="505"/>
      <c r="G3" s="505"/>
      <c r="H3" s="505"/>
      <c r="I3" s="505"/>
      <c r="J3" s="505"/>
      <c r="K3" s="505"/>
      <c r="L3" s="505"/>
      <c r="M3" s="505"/>
      <c r="N3" s="505"/>
      <c r="O3" s="505"/>
      <c r="P3" s="505"/>
      <c r="Q3" s="505"/>
      <c r="R3" s="505"/>
      <c r="S3" s="505"/>
      <c r="T3" s="505"/>
      <c r="U3" s="505"/>
      <c r="V3" s="505"/>
      <c r="W3" s="506"/>
      <c r="X3" s="73"/>
      <c r="Y3" s="73"/>
      <c r="Z3" s="73"/>
    </row>
    <row r="4" spans="1:37" s="76" customFormat="1" ht="12" customHeight="1" x14ac:dyDescent="0.25">
      <c r="A4" s="148"/>
      <c r="B4" s="146" t="s">
        <v>194</v>
      </c>
      <c r="C4" s="146"/>
      <c r="D4" s="146"/>
      <c r="E4" s="146"/>
      <c r="F4" s="146"/>
      <c r="G4" s="146"/>
      <c r="H4" s="146"/>
      <c r="I4" s="147"/>
      <c r="J4" s="146"/>
      <c r="K4" s="146" t="s">
        <v>194</v>
      </c>
      <c r="L4" s="146"/>
      <c r="M4" s="146"/>
      <c r="N4" s="146"/>
      <c r="O4" s="146"/>
      <c r="P4" s="146"/>
      <c r="Q4" s="146"/>
      <c r="R4" s="147"/>
      <c r="S4" s="146"/>
      <c r="T4" s="146"/>
      <c r="U4" s="146"/>
      <c r="V4" s="146"/>
      <c r="W4" s="147"/>
      <c r="X4" s="75"/>
      <c r="Y4"/>
      <c r="Z4"/>
      <c r="AA4"/>
      <c r="AB4"/>
      <c r="AC4"/>
      <c r="AD4"/>
      <c r="AE4"/>
      <c r="AF4"/>
      <c r="AG4"/>
      <c r="AH4"/>
      <c r="AI4"/>
      <c r="AJ4"/>
      <c r="AK4"/>
    </row>
    <row r="5" spans="1:37" s="76" customFormat="1" ht="13.15" customHeight="1" x14ac:dyDescent="0.25">
      <c r="A5" s="176"/>
      <c r="B5" s="168" t="str">
        <f>+IF('Employee Input'!$C$17="waive","","X")</f>
        <v>X</v>
      </c>
      <c r="C5" s="153"/>
      <c r="D5" s="153" t="s">
        <v>167</v>
      </c>
      <c r="E5" s="153"/>
      <c r="F5" s="153"/>
      <c r="G5" s="153"/>
      <c r="H5" s="153"/>
      <c r="I5" s="153"/>
      <c r="J5" s="151"/>
      <c r="K5" s="168" t="str">
        <f>+IF('Employee Input'!$C$18="waive","","X")</f>
        <v>X</v>
      </c>
      <c r="L5" s="153"/>
      <c r="M5" s="153" t="s">
        <v>167</v>
      </c>
      <c r="N5" s="153"/>
      <c r="O5" s="175"/>
      <c r="P5" s="175"/>
      <c r="Q5" s="175"/>
      <c r="R5" s="175"/>
      <c r="S5" s="175"/>
      <c r="T5" s="175"/>
      <c r="U5" s="175"/>
      <c r="V5" s="175"/>
      <c r="W5" s="177"/>
      <c r="X5" s="75"/>
      <c r="Y5"/>
      <c r="Z5"/>
      <c r="AA5"/>
      <c r="AB5"/>
      <c r="AC5"/>
      <c r="AD5"/>
      <c r="AE5"/>
      <c r="AF5"/>
      <c r="AG5"/>
      <c r="AH5"/>
      <c r="AI5"/>
      <c r="AJ5"/>
      <c r="AK5"/>
    </row>
    <row r="6" spans="1:37" s="76" customFormat="1" ht="6" customHeight="1" x14ac:dyDescent="0.25">
      <c r="A6" s="176"/>
      <c r="B6" s="172"/>
      <c r="C6" s="153"/>
      <c r="D6" s="153"/>
      <c r="E6" s="153"/>
      <c r="F6" s="153"/>
      <c r="G6" s="153"/>
      <c r="H6" s="153"/>
      <c r="I6" s="153"/>
      <c r="J6" s="151"/>
      <c r="K6" s="172"/>
      <c r="L6" s="153"/>
      <c r="M6" s="153"/>
      <c r="N6" s="153"/>
      <c r="O6" s="175"/>
      <c r="P6" s="175"/>
      <c r="Q6" s="175"/>
      <c r="R6" s="175"/>
      <c r="S6" s="175"/>
      <c r="T6" s="175"/>
      <c r="U6" s="175"/>
      <c r="V6" s="175"/>
      <c r="W6" s="177"/>
      <c r="X6" s="75"/>
      <c r="Y6"/>
      <c r="Z6"/>
      <c r="AA6"/>
      <c r="AB6"/>
      <c r="AC6"/>
      <c r="AD6"/>
      <c r="AE6"/>
      <c r="AF6"/>
      <c r="AG6"/>
      <c r="AH6"/>
      <c r="AI6"/>
      <c r="AJ6"/>
      <c r="AK6"/>
    </row>
    <row r="7" spans="1:37" s="76" customFormat="1" ht="12" customHeight="1" x14ac:dyDescent="0.25">
      <c r="A7" s="176"/>
      <c r="B7" s="168" t="str">
        <f>+IF('Employee Input'!$C$17="waive","X","")</f>
        <v/>
      </c>
      <c r="C7" s="153"/>
      <c r="D7" s="153" t="s">
        <v>58</v>
      </c>
      <c r="E7" s="153"/>
      <c r="F7" s="153"/>
      <c r="G7" s="153"/>
      <c r="H7" s="153"/>
      <c r="I7" s="153"/>
      <c r="J7" s="151"/>
      <c r="K7" s="168" t="str">
        <f>+IF('Employee Input'!$C$18="waive","X","")</f>
        <v/>
      </c>
      <c r="L7" s="153"/>
      <c r="M7" s="153" t="s">
        <v>58</v>
      </c>
      <c r="N7" s="153"/>
      <c r="O7" s="175"/>
      <c r="P7" s="175"/>
      <c r="Q7" s="175"/>
      <c r="R7" s="175"/>
      <c r="S7" s="175"/>
      <c r="T7" s="175"/>
      <c r="U7" s="175"/>
      <c r="V7" s="175"/>
      <c r="W7" s="177"/>
      <c r="X7" s="75"/>
      <c r="Y7"/>
      <c r="Z7"/>
      <c r="AA7"/>
      <c r="AB7"/>
      <c r="AC7"/>
      <c r="AD7"/>
      <c r="AE7"/>
      <c r="AF7"/>
      <c r="AG7"/>
      <c r="AH7"/>
      <c r="AI7"/>
      <c r="AJ7"/>
      <c r="AK7"/>
    </row>
    <row r="8" spans="1:37" s="76" customFormat="1" ht="3.6" customHeight="1" x14ac:dyDescent="0.25">
      <c r="A8" s="176"/>
      <c r="B8" s="172"/>
      <c r="C8" s="153"/>
      <c r="D8" s="153"/>
      <c r="E8" s="153"/>
      <c r="F8" s="153"/>
      <c r="G8" s="153"/>
      <c r="H8" s="153"/>
      <c r="I8" s="153"/>
      <c r="J8" s="151"/>
      <c r="K8" s="172"/>
      <c r="L8" s="153"/>
      <c r="M8" s="153"/>
      <c r="N8" s="153"/>
      <c r="O8" s="175"/>
      <c r="P8" s="175"/>
      <c r="Q8" s="175"/>
      <c r="R8" s="175"/>
      <c r="S8" s="175"/>
      <c r="T8" s="175"/>
      <c r="U8" s="175"/>
      <c r="V8" s="175"/>
      <c r="W8" s="177"/>
      <c r="X8" s="75"/>
      <c r="Y8"/>
      <c r="Z8"/>
      <c r="AA8"/>
      <c r="AB8"/>
      <c r="AC8"/>
      <c r="AD8"/>
      <c r="AE8"/>
      <c r="AF8"/>
      <c r="AG8"/>
      <c r="AH8"/>
      <c r="AI8"/>
      <c r="AJ8"/>
      <c r="AK8"/>
    </row>
    <row r="9" spans="1:37" s="76" customFormat="1" ht="3.6" customHeight="1" x14ac:dyDescent="0.25">
      <c r="A9" s="176"/>
      <c r="B9" s="172"/>
      <c r="C9" s="153"/>
      <c r="D9" s="153"/>
      <c r="E9" s="153"/>
      <c r="F9" s="153"/>
      <c r="G9" s="153"/>
      <c r="H9" s="153"/>
      <c r="I9" s="153"/>
      <c r="J9" s="151"/>
      <c r="K9" s="172"/>
      <c r="L9" s="153"/>
      <c r="M9" s="153"/>
      <c r="N9" s="153"/>
      <c r="O9" s="175"/>
      <c r="P9" s="175"/>
      <c r="Q9" s="175"/>
      <c r="R9" s="175"/>
      <c r="S9" s="175"/>
      <c r="T9" s="175"/>
      <c r="U9" s="175"/>
      <c r="V9" s="175"/>
      <c r="W9" s="177"/>
      <c r="X9" s="75"/>
      <c r="Y9"/>
      <c r="Z9"/>
      <c r="AA9"/>
      <c r="AB9"/>
      <c r="AC9"/>
      <c r="AD9"/>
      <c r="AE9"/>
      <c r="AF9"/>
      <c r="AG9"/>
      <c r="AH9"/>
      <c r="AI9"/>
      <c r="AJ9"/>
      <c r="AK9"/>
    </row>
    <row r="10" spans="1:37" s="76" customFormat="1" ht="11.45" customHeight="1" x14ac:dyDescent="0.25">
      <c r="A10" s="176"/>
      <c r="B10" s="168"/>
      <c r="C10" s="153"/>
      <c r="D10" s="153" t="s">
        <v>85</v>
      </c>
      <c r="E10" s="153"/>
      <c r="F10" s="153"/>
      <c r="G10" s="153"/>
      <c r="H10" s="153"/>
      <c r="I10" s="153"/>
      <c r="J10" s="151"/>
      <c r="K10" s="168"/>
      <c r="L10" s="153"/>
      <c r="M10" s="153" t="s">
        <v>85</v>
      </c>
      <c r="N10" s="153"/>
      <c r="O10" s="175"/>
      <c r="P10" s="175"/>
      <c r="Q10" s="175"/>
      <c r="R10" s="175"/>
      <c r="S10" s="175"/>
      <c r="T10" s="175"/>
      <c r="U10" s="175"/>
      <c r="V10" s="175"/>
      <c r="W10" s="177"/>
      <c r="X10" s="75"/>
      <c r="Y10"/>
      <c r="Z10"/>
      <c r="AA10"/>
      <c r="AB10"/>
      <c r="AC10"/>
      <c r="AD10"/>
      <c r="AE10"/>
      <c r="AF10"/>
      <c r="AG10"/>
      <c r="AH10"/>
      <c r="AI10"/>
      <c r="AJ10"/>
      <c r="AK10"/>
    </row>
    <row r="11" spans="1:37" s="76" customFormat="1" ht="3.6" customHeight="1" x14ac:dyDescent="0.25">
      <c r="A11" s="158"/>
      <c r="B11" s="328"/>
      <c r="C11" s="165"/>
      <c r="D11" s="165"/>
      <c r="E11" s="165"/>
      <c r="F11" s="165"/>
      <c r="G11" s="165"/>
      <c r="H11" s="165"/>
      <c r="I11" s="165"/>
      <c r="J11" s="163"/>
      <c r="K11" s="328"/>
      <c r="L11" s="165"/>
      <c r="M11" s="165"/>
      <c r="N11" s="165"/>
      <c r="O11" s="160"/>
      <c r="P11" s="160"/>
      <c r="Q11" s="160"/>
      <c r="R11" s="160"/>
      <c r="S11" s="160"/>
      <c r="T11" s="160"/>
      <c r="U11" s="160"/>
      <c r="V11" s="160"/>
      <c r="W11" s="161"/>
      <c r="X11" s="75"/>
      <c r="Y11"/>
      <c r="Z11"/>
      <c r="AA11"/>
      <c r="AB11"/>
      <c r="AC11"/>
      <c r="AD11"/>
      <c r="AE11"/>
      <c r="AF11"/>
      <c r="AG11"/>
      <c r="AH11"/>
      <c r="AI11"/>
      <c r="AJ11"/>
      <c r="AK11"/>
    </row>
    <row r="12" spans="1:37" s="74" customFormat="1" ht="16.5" customHeight="1" x14ac:dyDescent="0.25">
      <c r="A12" s="307"/>
      <c r="B12" s="327" t="s">
        <v>189</v>
      </c>
      <c r="C12" s="295"/>
      <c r="D12" s="295"/>
      <c r="E12" s="295"/>
      <c r="F12" s="295"/>
      <c r="G12" s="295"/>
      <c r="H12" s="295"/>
      <c r="I12" s="305"/>
      <c r="J12" s="307"/>
      <c r="K12" s="327" t="s">
        <v>190</v>
      </c>
      <c r="L12" s="295"/>
      <c r="M12" s="295"/>
      <c r="N12" s="295"/>
      <c r="O12" s="295"/>
      <c r="P12" s="295"/>
      <c r="Q12" s="295"/>
      <c r="R12" s="295"/>
      <c r="S12" s="295"/>
      <c r="T12" s="295"/>
      <c r="U12" s="295"/>
      <c r="V12" s="295"/>
      <c r="W12" s="296"/>
      <c r="X12" s="73"/>
      <c r="Y12" s="73"/>
      <c r="Z12" s="73"/>
      <c r="AF12"/>
      <c r="AG12"/>
      <c r="AH12"/>
      <c r="AI12"/>
      <c r="AJ12"/>
      <c r="AK12"/>
    </row>
    <row r="13" spans="1:37" s="74" customFormat="1" ht="21.6" customHeight="1" x14ac:dyDescent="0.25">
      <c r="A13" s="507" t="s">
        <v>185</v>
      </c>
      <c r="B13" s="508"/>
      <c r="C13" s="509"/>
      <c r="D13" s="509"/>
      <c r="E13" s="509"/>
      <c r="F13" s="509"/>
      <c r="G13" s="509"/>
      <c r="H13" s="509"/>
      <c r="I13" s="509"/>
      <c r="J13" s="509"/>
      <c r="K13" s="509"/>
      <c r="L13" s="509"/>
      <c r="M13" s="509"/>
      <c r="N13" s="509"/>
      <c r="O13" s="509"/>
      <c r="P13" s="509"/>
      <c r="Q13" s="509"/>
      <c r="R13" s="509"/>
      <c r="S13" s="509"/>
      <c r="T13" s="509"/>
      <c r="U13" s="509"/>
      <c r="V13" s="509"/>
      <c r="W13" s="510"/>
      <c r="X13" s="73"/>
      <c r="Y13" s="73"/>
      <c r="Z13" s="73"/>
    </row>
    <row r="14" spans="1:37" s="76" customFormat="1" ht="12" x14ac:dyDescent="0.2">
      <c r="A14" s="148"/>
      <c r="B14" s="146"/>
      <c r="C14" s="146" t="s">
        <v>83</v>
      </c>
      <c r="D14" s="146"/>
      <c r="E14" s="146"/>
      <c r="F14" s="146"/>
      <c r="G14" s="146"/>
      <c r="H14" s="146"/>
      <c r="I14" s="146"/>
      <c r="J14" s="148"/>
      <c r="K14" s="146"/>
      <c r="L14" s="146" t="s">
        <v>83</v>
      </c>
      <c r="M14" s="146"/>
      <c r="N14" s="146"/>
      <c r="O14" s="146"/>
      <c r="P14" s="146"/>
      <c r="Q14" s="146"/>
      <c r="R14" s="146"/>
      <c r="S14" s="146"/>
      <c r="T14" s="146"/>
      <c r="U14" s="146"/>
      <c r="V14" s="146"/>
      <c r="W14" s="147"/>
      <c r="X14" s="75"/>
      <c r="Y14" s="75"/>
      <c r="Z14" s="75"/>
      <c r="AB14" s="216"/>
    </row>
    <row r="15" spans="1:37" ht="12.6" customHeight="1" x14ac:dyDescent="0.25">
      <c r="A15" s="176"/>
      <c r="B15" s="168" t="str">
        <f>+IF('Employee Input'!$C$19="waive","","X")</f>
        <v/>
      </c>
      <c r="C15" s="153"/>
      <c r="D15" s="153" t="s">
        <v>167</v>
      </c>
      <c r="E15" s="153"/>
      <c r="F15" s="153"/>
      <c r="G15" s="153"/>
      <c r="H15" s="153"/>
      <c r="I15" s="153"/>
      <c r="J15" s="151"/>
      <c r="K15" s="168" t="str">
        <f>+IF('Employee Input'!$C$21="Waive","","X")</f>
        <v>X</v>
      </c>
      <c r="L15" s="153"/>
      <c r="M15" s="153" t="s">
        <v>167</v>
      </c>
      <c r="N15" s="153"/>
      <c r="O15" s="175"/>
      <c r="P15" s="175"/>
      <c r="Q15" s="175"/>
      <c r="R15" s="175"/>
      <c r="S15" s="175"/>
      <c r="T15" s="175"/>
      <c r="U15" s="175"/>
      <c r="V15" s="175"/>
      <c r="W15" s="177"/>
    </row>
    <row r="16" spans="1:37" ht="4.1500000000000004" customHeight="1" x14ac:dyDescent="0.25">
      <c r="A16" s="176"/>
      <c r="B16" s="172"/>
      <c r="C16" s="153"/>
      <c r="D16" s="153"/>
      <c r="E16" s="153"/>
      <c r="F16" s="153"/>
      <c r="G16" s="153"/>
      <c r="H16" s="153"/>
      <c r="I16" s="153"/>
      <c r="J16" s="151"/>
      <c r="K16" s="172"/>
      <c r="L16" s="153"/>
      <c r="M16" s="153"/>
      <c r="N16" s="153"/>
      <c r="O16" s="175"/>
      <c r="P16" s="175"/>
      <c r="Q16" s="175"/>
      <c r="R16" s="175"/>
      <c r="S16" s="175"/>
      <c r="T16" s="175"/>
      <c r="U16" s="175"/>
      <c r="V16" s="175"/>
      <c r="W16" s="177"/>
    </row>
    <row r="17" spans="1:26" ht="11.45" customHeight="1" x14ac:dyDescent="0.25">
      <c r="A17" s="176"/>
      <c r="B17" s="168" t="str">
        <f>+IF('Employee Input'!$C$19="waive","X","")</f>
        <v>X</v>
      </c>
      <c r="C17" s="153"/>
      <c r="D17" s="153" t="s">
        <v>58</v>
      </c>
      <c r="E17" s="153"/>
      <c r="F17" s="153"/>
      <c r="G17" s="153"/>
      <c r="H17" s="153"/>
      <c r="I17" s="153"/>
      <c r="J17" s="151"/>
      <c r="K17" s="168" t="str">
        <f>+IF('Employee Input'!$C$21="Waive","X","")</f>
        <v/>
      </c>
      <c r="L17" s="153"/>
      <c r="M17" s="153" t="s">
        <v>58</v>
      </c>
      <c r="N17" s="153"/>
      <c r="O17" s="175"/>
      <c r="P17" s="175"/>
      <c r="Q17" s="175"/>
      <c r="R17" s="346" t="s">
        <v>222</v>
      </c>
      <c r="S17" s="175"/>
      <c r="T17" s="175"/>
      <c r="U17" s="175"/>
      <c r="V17" s="175"/>
      <c r="W17" s="177"/>
    </row>
    <row r="18" spans="1:26" ht="3.6" customHeight="1" x14ac:dyDescent="0.25">
      <c r="A18" s="176"/>
      <c r="B18" s="172"/>
      <c r="C18" s="153"/>
      <c r="D18" s="153"/>
      <c r="E18" s="153"/>
      <c r="F18" s="153"/>
      <c r="G18" s="153"/>
      <c r="H18" s="153"/>
      <c r="I18" s="153"/>
      <c r="J18" s="151"/>
      <c r="K18" s="172"/>
      <c r="L18" s="153"/>
      <c r="M18" s="153"/>
      <c r="N18" s="153"/>
      <c r="O18" s="175"/>
      <c r="P18" s="175"/>
      <c r="Q18" s="175"/>
      <c r="R18" s="347"/>
      <c r="S18" s="175"/>
      <c r="T18" s="175"/>
      <c r="U18" s="175"/>
      <c r="V18" s="175"/>
      <c r="W18" s="177"/>
    </row>
    <row r="19" spans="1:26" ht="12" customHeight="1" x14ac:dyDescent="0.25">
      <c r="A19" s="176"/>
      <c r="B19" s="168"/>
      <c r="C19" s="153"/>
      <c r="D19" s="153" t="s">
        <v>85</v>
      </c>
      <c r="E19" s="153"/>
      <c r="F19" s="153"/>
      <c r="G19" s="153"/>
      <c r="H19" s="153"/>
      <c r="I19" s="153"/>
      <c r="J19" s="151"/>
      <c r="K19" s="168"/>
      <c r="L19" s="153"/>
      <c r="M19" s="153" t="s">
        <v>85</v>
      </c>
      <c r="N19" s="153"/>
      <c r="O19" s="175"/>
      <c r="P19" s="175"/>
      <c r="Q19" s="175"/>
      <c r="R19" s="346"/>
      <c r="S19" s="175"/>
      <c r="T19" s="175"/>
      <c r="U19" s="175"/>
      <c r="V19" s="175"/>
      <c r="W19" s="177"/>
    </row>
    <row r="20" spans="1:26" ht="15.75" x14ac:dyDescent="0.25">
      <c r="A20" s="176"/>
      <c r="B20" s="175"/>
      <c r="C20" s="154" t="s">
        <v>84</v>
      </c>
      <c r="D20" s="175"/>
      <c r="E20" s="175"/>
      <c r="F20" s="175"/>
      <c r="G20" s="175"/>
      <c r="H20" s="175"/>
      <c r="I20" s="175"/>
      <c r="J20" s="176"/>
      <c r="K20" s="175"/>
      <c r="L20" s="273"/>
      <c r="M20" s="175"/>
      <c r="N20" s="175"/>
      <c r="O20" s="175"/>
      <c r="P20" s="175"/>
      <c r="Q20" s="175"/>
      <c r="R20" s="346"/>
      <c r="S20" s="175"/>
      <c r="T20" s="175"/>
      <c r="U20" s="175"/>
      <c r="V20" s="175"/>
      <c r="W20" s="177"/>
    </row>
    <row r="21" spans="1:26" ht="10.9" customHeight="1" x14ac:dyDescent="0.25">
      <c r="A21" s="176"/>
      <c r="B21" s="178" t="str">
        <f>+IF('Employee Input'!C19=1,"X","")</f>
        <v/>
      </c>
      <c r="C21" s="175"/>
      <c r="D21" s="153" t="s">
        <v>89</v>
      </c>
      <c r="E21" s="175"/>
      <c r="F21" s="175"/>
      <c r="G21" s="175"/>
      <c r="H21" s="153"/>
      <c r="I21" s="179"/>
      <c r="J21" s="176"/>
      <c r="K21" s="345"/>
      <c r="L21" s="175"/>
      <c r="M21" s="169"/>
      <c r="N21" s="169"/>
      <c r="O21" s="169"/>
      <c r="P21" s="169"/>
      <c r="Q21" s="169"/>
      <c r="R21" s="346"/>
      <c r="S21" s="345"/>
      <c r="T21" s="153"/>
      <c r="U21" s="175"/>
      <c r="V21" s="175"/>
      <c r="W21" s="177"/>
    </row>
    <row r="22" spans="1:26" ht="4.9000000000000004" customHeight="1" x14ac:dyDescent="0.25">
      <c r="A22" s="176"/>
      <c r="B22" s="175"/>
      <c r="C22" s="175"/>
      <c r="D22" s="153"/>
      <c r="E22" s="175"/>
      <c r="F22" s="175"/>
      <c r="G22" s="175"/>
      <c r="H22" s="175"/>
      <c r="I22" s="153"/>
      <c r="J22" s="176"/>
      <c r="K22" s="175"/>
      <c r="L22" s="175"/>
      <c r="M22" s="153"/>
      <c r="N22" s="175"/>
      <c r="O22" s="175"/>
      <c r="P22" s="175"/>
      <c r="Q22" s="175"/>
      <c r="R22" s="175"/>
      <c r="S22" s="175"/>
      <c r="T22" s="175"/>
      <c r="U22" s="175"/>
      <c r="V22" s="175"/>
      <c r="W22" s="177"/>
    </row>
    <row r="23" spans="1:26" ht="10.9" customHeight="1" x14ac:dyDescent="0.25">
      <c r="A23" s="176"/>
      <c r="B23" s="178" t="str">
        <f>+IF('Employee Input'!$C$19=2,"X","")</f>
        <v/>
      </c>
      <c r="C23" s="175"/>
      <c r="D23" s="153" t="s">
        <v>91</v>
      </c>
      <c r="E23" s="175"/>
      <c r="F23" s="171"/>
      <c r="G23" s="171"/>
      <c r="H23" s="171"/>
      <c r="I23" s="175"/>
      <c r="J23" s="176"/>
      <c r="K23" s="174" t="s">
        <v>88</v>
      </c>
      <c r="L23" s="175"/>
      <c r="M23" s="169"/>
      <c r="N23" s="175"/>
      <c r="O23" s="175"/>
      <c r="P23" s="175"/>
      <c r="Q23" s="175"/>
      <c r="R23" s="175"/>
      <c r="S23" s="175"/>
      <c r="T23" s="175"/>
      <c r="U23" s="175"/>
      <c r="V23" s="175"/>
      <c r="W23" s="177"/>
    </row>
    <row r="24" spans="1:26" ht="3.75" customHeight="1" x14ac:dyDescent="0.25">
      <c r="A24" s="176"/>
      <c r="B24" s="175"/>
      <c r="C24" s="175"/>
      <c r="D24" s="153"/>
      <c r="E24" s="175"/>
      <c r="F24" s="171"/>
      <c r="G24" s="171"/>
      <c r="H24" s="171"/>
      <c r="I24" s="175"/>
      <c r="J24" s="176"/>
      <c r="K24" s="175"/>
      <c r="L24" s="175"/>
      <c r="M24" s="175"/>
      <c r="N24" s="175"/>
      <c r="O24" s="175"/>
      <c r="P24" s="175"/>
      <c r="Q24" s="175"/>
      <c r="R24" s="175"/>
      <c r="S24" s="175"/>
      <c r="T24" s="175"/>
      <c r="U24" s="175"/>
      <c r="V24" s="175"/>
      <c r="W24" s="177"/>
    </row>
    <row r="25" spans="1:26" ht="12.6" customHeight="1" x14ac:dyDescent="0.25">
      <c r="A25" s="176"/>
      <c r="B25" s="178" t="str">
        <f>+IF('Employee Input'!$C$19=3,"X","")</f>
        <v/>
      </c>
      <c r="C25" s="175"/>
      <c r="D25" s="153" t="s">
        <v>221</v>
      </c>
      <c r="E25" s="175"/>
      <c r="F25" s="171"/>
      <c r="G25" s="171"/>
      <c r="H25" s="171"/>
      <c r="I25" s="175"/>
      <c r="J25" s="176"/>
      <c r="K25" s="180" t="str">
        <f>+IF('Employee Input'!$C$21='Family Info'!B2,"X","")</f>
        <v/>
      </c>
      <c r="L25" s="153"/>
      <c r="M25" s="179">
        <v>25000</v>
      </c>
      <c r="N25" s="175"/>
      <c r="O25" s="175"/>
      <c r="P25" s="180" t="str">
        <f>+IF('Employee Input'!$C$21='Family Info'!B3,"X","")</f>
        <v/>
      </c>
      <c r="Q25" s="175"/>
      <c r="R25" s="179" t="s">
        <v>223</v>
      </c>
      <c r="S25" s="153"/>
      <c r="T25" s="179"/>
      <c r="U25" s="175"/>
      <c r="V25" s="175"/>
      <c r="W25" s="177"/>
      <c r="Z25" s="111"/>
    </row>
    <row r="26" spans="1:26" ht="3" customHeight="1" x14ac:dyDescent="0.25">
      <c r="A26" s="176"/>
      <c r="B26" s="175"/>
      <c r="C26" s="175"/>
      <c r="D26" s="153"/>
      <c r="E26" s="175"/>
      <c r="F26" s="175"/>
      <c r="G26" s="175"/>
      <c r="H26" s="175"/>
      <c r="I26" s="153"/>
      <c r="J26" s="176"/>
      <c r="K26" s="175"/>
      <c r="L26" s="175"/>
      <c r="M26" s="153"/>
      <c r="N26" s="175"/>
      <c r="O26" s="175"/>
      <c r="P26" s="175"/>
      <c r="Q26" s="175"/>
      <c r="R26" s="175"/>
      <c r="S26" s="175"/>
      <c r="T26" s="175"/>
      <c r="U26" s="175"/>
      <c r="V26" s="175"/>
      <c r="W26" s="177"/>
    </row>
    <row r="27" spans="1:26" ht="2.25" hidden="1" customHeight="1" x14ac:dyDescent="0.25">
      <c r="A27" s="176"/>
      <c r="B27" s="175"/>
      <c r="C27" s="175"/>
      <c r="D27" s="153"/>
      <c r="E27" s="175"/>
      <c r="F27" s="175"/>
      <c r="G27" s="175"/>
      <c r="H27" s="175"/>
      <c r="I27" s="175"/>
      <c r="J27" s="176"/>
      <c r="K27" s="153"/>
      <c r="L27" s="153"/>
      <c r="M27" s="181"/>
      <c r="N27" s="175"/>
      <c r="O27" s="175"/>
      <c r="P27" s="175"/>
      <c r="Q27" s="175"/>
      <c r="R27" s="175"/>
      <c r="S27" s="175"/>
      <c r="T27" s="175"/>
      <c r="U27" s="175"/>
      <c r="V27" s="175"/>
      <c r="W27" s="177"/>
    </row>
    <row r="28" spans="1:26" ht="11.45" customHeight="1" x14ac:dyDescent="0.25">
      <c r="A28" s="176"/>
      <c r="B28" s="178" t="str">
        <f>+IF('Employee Input'!$C$19=4,"X","")</f>
        <v/>
      </c>
      <c r="C28" s="175"/>
      <c r="D28" s="153" t="s">
        <v>90</v>
      </c>
      <c r="E28" s="175"/>
      <c r="F28" s="175"/>
      <c r="G28" s="175"/>
      <c r="H28" s="175"/>
      <c r="I28" s="175"/>
      <c r="J28" s="176"/>
      <c r="K28" s="180" t="str">
        <f>+IF('Employee Input'!$C$21='Family Info'!B4,"X","")</f>
        <v/>
      </c>
      <c r="L28" s="171"/>
      <c r="M28" s="179">
        <v>75000</v>
      </c>
      <c r="N28" s="175"/>
      <c r="O28" s="175"/>
      <c r="P28" s="180" t="str">
        <f>+IF('Employee Input'!$C$21='Family Info'!B5,"X","")</f>
        <v/>
      </c>
      <c r="Q28" s="175"/>
      <c r="R28" s="179">
        <v>100000</v>
      </c>
      <c r="S28" s="153"/>
      <c r="T28" s="179"/>
      <c r="U28" s="175"/>
      <c r="V28" s="180" t="str">
        <f>+IF('Employee Input'!$C$21='Family Info'!B6,"X","")</f>
        <v/>
      </c>
      <c r="W28" s="384" t="s">
        <v>224</v>
      </c>
    </row>
    <row r="29" spans="1:26" ht="3" customHeight="1" x14ac:dyDescent="0.25">
      <c r="A29" s="176"/>
      <c r="B29" s="175"/>
      <c r="C29" s="175"/>
      <c r="D29" s="175"/>
      <c r="E29" s="175"/>
      <c r="F29" s="175"/>
      <c r="G29" s="175"/>
      <c r="H29" s="175"/>
      <c r="I29" s="175"/>
      <c r="J29" s="176"/>
      <c r="K29" s="175"/>
      <c r="L29" s="175"/>
      <c r="M29" s="182"/>
      <c r="N29" s="175"/>
      <c r="O29" s="175"/>
      <c r="P29" s="175"/>
      <c r="Q29" s="175"/>
      <c r="R29" s="175"/>
      <c r="S29" s="175"/>
      <c r="T29" s="182"/>
      <c r="U29" s="175"/>
      <c r="V29" s="175"/>
      <c r="W29" s="378"/>
    </row>
    <row r="30" spans="1:26" ht="11.45" customHeight="1" x14ac:dyDescent="0.25">
      <c r="A30" s="176"/>
      <c r="B30" s="178" t="str">
        <f>+IF('Employee Input'!$C$19=5,"X","")</f>
        <v/>
      </c>
      <c r="C30" s="175"/>
      <c r="D30" s="153" t="s">
        <v>92</v>
      </c>
      <c r="E30" s="175"/>
      <c r="F30" s="175"/>
      <c r="G30" s="175"/>
      <c r="H30" s="175"/>
      <c r="I30" s="175"/>
      <c r="J30" s="176"/>
      <c r="K30" s="180" t="str">
        <f>+IF('Employee Input'!$C$21='Family Info'!B7,"X","")</f>
        <v/>
      </c>
      <c r="L30" s="175"/>
      <c r="M30" s="179">
        <v>150000</v>
      </c>
      <c r="N30" s="175"/>
      <c r="O30" s="175"/>
      <c r="P30" s="180" t="str">
        <f>+IF('Employee Input'!$C$21='Family Info'!B8,"X","")</f>
        <v/>
      </c>
      <c r="Q30" s="175"/>
      <c r="R30" s="179">
        <v>175000</v>
      </c>
      <c r="S30" s="153"/>
      <c r="T30" s="179"/>
      <c r="U30" s="175"/>
      <c r="V30" s="180" t="str">
        <f>+IF('Employee Input'!$C$21='Family Info'!B9,"X","")</f>
        <v/>
      </c>
      <c r="W30" s="384" t="s">
        <v>225</v>
      </c>
    </row>
    <row r="31" spans="1:26" ht="3" customHeight="1" x14ac:dyDescent="0.25">
      <c r="A31" s="176"/>
      <c r="B31" s="175"/>
      <c r="C31" s="175"/>
      <c r="D31" s="175"/>
      <c r="E31" s="175"/>
      <c r="F31" s="175"/>
      <c r="G31" s="175"/>
      <c r="H31" s="175"/>
      <c r="I31" s="175"/>
      <c r="J31" s="176"/>
      <c r="K31" s="175"/>
      <c r="L31" s="175"/>
      <c r="M31" s="175"/>
      <c r="N31" s="175"/>
      <c r="O31" s="175"/>
      <c r="P31" s="175"/>
      <c r="Q31" s="175"/>
      <c r="R31" s="175"/>
      <c r="S31" s="175"/>
      <c r="T31" s="175"/>
      <c r="U31" s="175"/>
      <c r="V31" s="175"/>
      <c r="W31" s="177"/>
    </row>
    <row r="32" spans="1:26" ht="3" hidden="1" customHeight="1" x14ac:dyDescent="0.25">
      <c r="A32" s="176"/>
      <c r="B32" s="175"/>
      <c r="C32" s="175"/>
      <c r="D32" s="175"/>
      <c r="E32" s="175"/>
      <c r="F32" s="175"/>
      <c r="G32" s="175"/>
      <c r="H32" s="175"/>
      <c r="I32" s="175"/>
      <c r="J32" s="176"/>
      <c r="K32" s="171"/>
      <c r="L32" s="171"/>
      <c r="M32" s="171"/>
      <c r="N32" s="175"/>
      <c r="O32" s="175"/>
      <c r="P32" s="175"/>
      <c r="Q32" s="175"/>
      <c r="R32" s="175"/>
      <c r="S32" s="153"/>
      <c r="T32" s="171"/>
      <c r="U32" s="175"/>
      <c r="V32" s="175"/>
      <c r="W32" s="177"/>
      <c r="Z32" s="111"/>
    </row>
    <row r="33" spans="1:37" ht="4.5" hidden="1" customHeight="1" x14ac:dyDescent="0.25">
      <c r="A33" s="158"/>
      <c r="B33" s="160"/>
      <c r="C33" s="160"/>
      <c r="D33" s="160"/>
      <c r="E33" s="160"/>
      <c r="F33" s="160"/>
      <c r="G33" s="160"/>
      <c r="H33" s="160"/>
      <c r="I33" s="160"/>
      <c r="J33" s="158"/>
      <c r="K33" s="160"/>
      <c r="L33" s="160"/>
      <c r="M33" s="160"/>
      <c r="N33" s="160"/>
      <c r="O33" s="160"/>
      <c r="P33" s="160"/>
      <c r="Q33" s="160"/>
      <c r="R33" s="160"/>
      <c r="S33" s="160"/>
      <c r="T33" s="160"/>
      <c r="U33" s="160"/>
      <c r="V33" s="160"/>
      <c r="W33" s="161"/>
    </row>
    <row r="34" spans="1:37" ht="15.75" customHeight="1" x14ac:dyDescent="0.25">
      <c r="A34" s="307"/>
      <c r="B34" s="327" t="s">
        <v>195</v>
      </c>
      <c r="C34" s="295"/>
      <c r="D34" s="295"/>
      <c r="E34" s="295"/>
      <c r="F34" s="295"/>
      <c r="G34" s="295"/>
      <c r="H34" s="295"/>
      <c r="I34" s="295"/>
      <c r="J34" s="295"/>
      <c r="K34" s="327"/>
      <c r="L34" s="295"/>
      <c r="M34" s="295"/>
      <c r="N34" s="295"/>
      <c r="O34" s="295"/>
      <c r="P34" s="295"/>
      <c r="Q34" s="295"/>
      <c r="R34" s="295"/>
      <c r="S34" s="295"/>
      <c r="T34" s="295"/>
      <c r="U34" s="295"/>
      <c r="V34" s="295"/>
      <c r="W34" s="296"/>
    </row>
    <row r="35" spans="1:37" ht="15" customHeight="1" x14ac:dyDescent="0.25">
      <c r="A35" s="148"/>
      <c r="B35" s="146" t="s">
        <v>194</v>
      </c>
      <c r="C35" s="146"/>
      <c r="D35" s="146"/>
      <c r="E35" s="146"/>
      <c r="F35" s="146"/>
      <c r="G35" s="146"/>
      <c r="H35" s="146"/>
      <c r="I35" s="146"/>
      <c r="J35" s="334"/>
      <c r="K35" s="146" t="s">
        <v>196</v>
      </c>
      <c r="L35" s="334"/>
      <c r="M35" s="334"/>
      <c r="N35" s="334"/>
      <c r="O35" s="334"/>
      <c r="P35" s="334"/>
      <c r="Q35" s="334"/>
      <c r="R35" s="334"/>
      <c r="S35" s="334"/>
      <c r="T35" s="334"/>
      <c r="U35" s="334"/>
      <c r="V35" s="334"/>
      <c r="W35" s="336"/>
    </row>
    <row r="36" spans="1:37" ht="6.75" customHeight="1" x14ac:dyDescent="0.25">
      <c r="A36" s="151"/>
      <c r="B36" s="153"/>
      <c r="C36" s="153"/>
      <c r="D36" s="153"/>
      <c r="E36" s="153"/>
      <c r="F36" s="153"/>
      <c r="G36" s="153"/>
      <c r="H36" s="153"/>
      <c r="I36" s="153"/>
      <c r="J36" s="333"/>
      <c r="K36" s="153"/>
      <c r="L36" s="333"/>
      <c r="M36" s="333"/>
      <c r="N36" s="333"/>
      <c r="O36" s="333"/>
      <c r="P36" s="333"/>
      <c r="Q36" s="333"/>
      <c r="R36" s="333"/>
      <c r="S36" s="333"/>
      <c r="T36" s="333"/>
      <c r="U36" s="333"/>
      <c r="V36" s="333"/>
      <c r="W36" s="337"/>
    </row>
    <row r="37" spans="1:37" ht="11.25" customHeight="1" x14ac:dyDescent="0.25">
      <c r="A37" s="151"/>
      <c r="B37" s="168" t="str">
        <f>+IF('Employee Input'!$C$24="waive","","X")</f>
        <v/>
      </c>
      <c r="C37" s="153"/>
      <c r="D37" s="181" t="s">
        <v>168</v>
      </c>
      <c r="E37" s="277"/>
      <c r="F37" s="277"/>
      <c r="G37" s="277"/>
      <c r="H37" s="277"/>
      <c r="I37" s="277"/>
      <c r="J37" s="333"/>
      <c r="K37" s="168" t="str">
        <f>+IF('Employee Input'!$C$24=Life!A32,"X","")</f>
        <v/>
      </c>
      <c r="L37" s="153"/>
      <c r="M37" s="181" t="s">
        <v>197</v>
      </c>
      <c r="N37" s="333"/>
      <c r="O37" s="333"/>
      <c r="P37" s="172"/>
      <c r="Q37" s="153"/>
      <c r="R37" s="181"/>
      <c r="S37" s="333"/>
      <c r="T37" s="333"/>
      <c r="U37" s="333"/>
      <c r="V37" s="172"/>
      <c r="W37" s="155"/>
    </row>
    <row r="38" spans="1:37" ht="4.5" customHeight="1" x14ac:dyDescent="0.25">
      <c r="A38" s="151"/>
      <c r="B38" s="153"/>
      <c r="C38" s="153"/>
      <c r="D38" s="277"/>
      <c r="E38" s="277"/>
      <c r="F38" s="277"/>
      <c r="G38" s="277"/>
      <c r="H38" s="277"/>
      <c r="I38" s="277"/>
      <c r="J38" s="333"/>
      <c r="K38" s="153"/>
      <c r="L38" s="153"/>
      <c r="M38" s="277"/>
      <c r="N38" s="333"/>
      <c r="O38" s="333"/>
      <c r="P38" s="153"/>
      <c r="Q38" s="153"/>
      <c r="R38" s="277"/>
      <c r="S38" s="333"/>
      <c r="T38" s="333"/>
      <c r="U38" s="333"/>
      <c r="V38" s="153"/>
      <c r="W38" s="155"/>
    </row>
    <row r="39" spans="1:37" ht="10.5" customHeight="1" x14ac:dyDescent="0.25">
      <c r="A39" s="151"/>
      <c r="B39" s="168" t="str">
        <f>+IF('Employee Input'!$C$24="Waive","X","")</f>
        <v>X</v>
      </c>
      <c r="C39" s="153"/>
      <c r="D39" s="181" t="s">
        <v>58</v>
      </c>
      <c r="E39" s="153"/>
      <c r="F39" s="153"/>
      <c r="G39" s="153"/>
      <c r="H39" s="153"/>
      <c r="I39" s="153"/>
      <c r="J39" s="333"/>
      <c r="K39" s="168" t="str">
        <f>+IF('Employee Input'!$C$24=Life!A33,"X","")</f>
        <v/>
      </c>
      <c r="L39" s="153"/>
      <c r="M39" s="181" t="s">
        <v>198</v>
      </c>
      <c r="N39" s="333"/>
      <c r="O39" s="333"/>
      <c r="P39" s="172"/>
      <c r="Q39" s="153"/>
      <c r="R39" s="181"/>
      <c r="S39" s="333"/>
      <c r="T39" s="333"/>
      <c r="U39" s="333"/>
      <c r="V39" s="172"/>
      <c r="W39" s="155"/>
    </row>
    <row r="40" spans="1:37" ht="4.9000000000000004" customHeight="1" x14ac:dyDescent="0.25">
      <c r="A40" s="151"/>
      <c r="B40" s="153"/>
      <c r="C40" s="153"/>
      <c r="D40" s="153"/>
      <c r="E40" s="215"/>
      <c r="F40" s="215"/>
      <c r="G40" s="215"/>
      <c r="H40" s="215"/>
      <c r="I40" s="215"/>
      <c r="J40" s="333"/>
      <c r="K40" s="153"/>
      <c r="L40" s="153"/>
      <c r="M40" s="153"/>
      <c r="N40" s="333"/>
      <c r="O40" s="333"/>
      <c r="P40" s="153"/>
      <c r="Q40" s="153"/>
      <c r="R40" s="153"/>
      <c r="S40" s="333"/>
      <c r="T40" s="333"/>
      <c r="U40" s="333"/>
      <c r="V40" s="153"/>
      <c r="W40" s="155"/>
    </row>
    <row r="41" spans="1:37" ht="11.25" customHeight="1" x14ac:dyDescent="0.25">
      <c r="A41" s="151"/>
      <c r="B41" s="156"/>
      <c r="C41" s="173"/>
      <c r="D41" s="173" t="s">
        <v>85</v>
      </c>
      <c r="E41" s="215"/>
      <c r="F41" s="215"/>
      <c r="G41" s="215"/>
      <c r="H41" s="215"/>
      <c r="I41" s="215"/>
      <c r="J41" s="333"/>
      <c r="K41" s="152"/>
      <c r="L41" s="173"/>
      <c r="M41" s="173"/>
      <c r="N41" s="333"/>
      <c r="O41" s="333"/>
      <c r="P41" s="152"/>
      <c r="Q41" s="173"/>
      <c r="R41" s="173"/>
      <c r="S41" s="333"/>
      <c r="T41" s="333"/>
      <c r="U41" s="333"/>
      <c r="V41" s="152"/>
      <c r="W41" s="338"/>
    </row>
    <row r="42" spans="1:37" ht="15" customHeight="1" x14ac:dyDescent="0.25">
      <c r="A42" s="163"/>
      <c r="B42" s="278"/>
      <c r="C42" s="165"/>
      <c r="D42" s="165"/>
      <c r="E42" s="165"/>
      <c r="F42" s="165"/>
      <c r="G42" s="165"/>
      <c r="H42" s="165"/>
      <c r="I42" s="165"/>
      <c r="J42" s="335"/>
      <c r="K42" s="335"/>
      <c r="L42" s="335"/>
      <c r="M42" s="348"/>
      <c r="N42" s="335"/>
      <c r="O42" s="335"/>
      <c r="P42" s="335"/>
      <c r="Q42" s="335"/>
      <c r="R42" s="335"/>
      <c r="S42" s="335"/>
      <c r="T42" s="335"/>
      <c r="U42" s="335"/>
      <c r="V42" s="335"/>
      <c r="W42" s="339"/>
    </row>
    <row r="43" spans="1:37" customFormat="1" ht="17.25" customHeight="1" x14ac:dyDescent="0.25">
      <c r="A43" s="307"/>
      <c r="B43" s="327" t="s">
        <v>155</v>
      </c>
      <c r="C43" s="295"/>
      <c r="D43" s="295"/>
      <c r="E43" s="295"/>
      <c r="F43" s="295"/>
      <c r="G43" s="295"/>
      <c r="H43" s="295"/>
      <c r="I43" s="299"/>
      <c r="J43" s="295"/>
      <c r="K43" s="327"/>
      <c r="L43" s="295"/>
      <c r="M43" s="295"/>
      <c r="N43" s="295"/>
      <c r="O43" s="295"/>
      <c r="P43" s="295"/>
      <c r="Q43" s="295"/>
      <c r="R43" s="295"/>
      <c r="S43" s="295"/>
      <c r="T43" s="295"/>
      <c r="U43" s="295"/>
      <c r="V43" s="295"/>
      <c r="W43" s="296"/>
    </row>
    <row r="44" spans="1:37" s="76" customFormat="1" ht="12.6" customHeight="1" x14ac:dyDescent="0.25">
      <c r="A44" s="151"/>
      <c r="B44" s="153" t="s">
        <v>194</v>
      </c>
      <c r="C44" s="153"/>
      <c r="D44" s="153"/>
      <c r="E44" s="153"/>
      <c r="F44" s="153"/>
      <c r="G44" s="153"/>
      <c r="H44" s="153"/>
      <c r="I44" s="146"/>
      <c r="J44" s="333"/>
      <c r="K44" s="153" t="s">
        <v>191</v>
      </c>
      <c r="L44" s="333"/>
      <c r="M44" s="333"/>
      <c r="N44" s="333"/>
      <c r="O44" s="333"/>
      <c r="P44" s="333"/>
      <c r="Q44" s="333"/>
      <c r="R44" s="333"/>
      <c r="S44" s="333"/>
      <c r="T44" s="333"/>
      <c r="U44" s="333"/>
      <c r="V44" s="333"/>
      <c r="W44" s="336"/>
      <c r="X44" s="75"/>
      <c r="Y44"/>
      <c r="Z44"/>
      <c r="AA44"/>
      <c r="AB44"/>
      <c r="AC44"/>
      <c r="AD44"/>
      <c r="AE44"/>
      <c r="AF44"/>
      <c r="AG44"/>
      <c r="AH44"/>
      <c r="AI44"/>
      <c r="AJ44"/>
      <c r="AK44"/>
    </row>
    <row r="45" spans="1:37" s="76" customFormat="1" ht="3" customHeight="1" x14ac:dyDescent="0.25">
      <c r="A45" s="151"/>
      <c r="B45" s="376" t="str">
        <f>+IF('Employee Input'!$C$17="waive","","X")</f>
        <v>X</v>
      </c>
      <c r="C45" s="153"/>
      <c r="D45" s="277" t="s">
        <v>153</v>
      </c>
      <c r="E45" s="277"/>
      <c r="F45" s="277"/>
      <c r="G45" s="277"/>
      <c r="H45" s="277"/>
      <c r="I45" s="277"/>
      <c r="J45" s="333"/>
      <c r="K45" s="333"/>
      <c r="L45" s="333"/>
      <c r="M45" s="333"/>
      <c r="N45" s="333"/>
      <c r="O45" s="333"/>
      <c r="P45" s="333"/>
      <c r="Q45" s="333"/>
      <c r="R45" s="333"/>
      <c r="S45" s="333"/>
      <c r="T45" s="333"/>
      <c r="U45" s="333"/>
      <c r="V45" s="333"/>
      <c r="W45" s="337"/>
      <c r="X45" s="75"/>
      <c r="Y45"/>
      <c r="Z45"/>
      <c r="AA45"/>
      <c r="AB45"/>
      <c r="AC45"/>
      <c r="AD45"/>
      <c r="AE45"/>
      <c r="AF45"/>
      <c r="AG45"/>
      <c r="AH45"/>
      <c r="AI45"/>
      <c r="AJ45"/>
      <c r="AK45"/>
    </row>
    <row r="46" spans="1:37" s="76" customFormat="1" ht="11.45" customHeight="1" x14ac:dyDescent="0.25">
      <c r="A46" s="151"/>
      <c r="B46" s="168" t="str">
        <f>+IF('Employee Input'!$C$16="waive","","X")</f>
        <v/>
      </c>
      <c r="C46" s="153"/>
      <c r="D46" s="181" t="s">
        <v>168</v>
      </c>
      <c r="E46" s="277"/>
      <c r="F46" s="277"/>
      <c r="G46" s="277"/>
      <c r="H46" s="277"/>
      <c r="I46" s="277"/>
      <c r="J46" s="333"/>
      <c r="K46" s="168" t="str">
        <f>+IF('Employee Input'!$D$16="Employee Only","X","")</f>
        <v/>
      </c>
      <c r="L46" s="153"/>
      <c r="M46" s="181" t="s">
        <v>44</v>
      </c>
      <c r="N46" s="333"/>
      <c r="O46" s="333"/>
      <c r="P46" s="174" t="s">
        <v>88</v>
      </c>
      <c r="Q46" s="153"/>
      <c r="R46" s="153"/>
      <c r="S46" s="333"/>
      <c r="T46" s="333"/>
      <c r="U46" s="333"/>
      <c r="V46" s="376"/>
      <c r="W46" s="155"/>
      <c r="X46" s="329"/>
      <c r="Y46"/>
      <c r="Z46"/>
      <c r="AA46"/>
      <c r="AB46"/>
      <c r="AC46"/>
      <c r="AD46"/>
      <c r="AE46"/>
      <c r="AF46"/>
      <c r="AG46"/>
      <c r="AH46"/>
      <c r="AI46"/>
      <c r="AJ46"/>
      <c r="AK46"/>
    </row>
    <row r="47" spans="1:37" s="76" customFormat="1" ht="4.1500000000000004" customHeight="1" x14ac:dyDescent="0.25">
      <c r="A47" s="151"/>
      <c r="B47" s="153"/>
      <c r="C47" s="153"/>
      <c r="D47" s="277"/>
      <c r="E47" s="277"/>
      <c r="F47" s="277"/>
      <c r="G47" s="277"/>
      <c r="H47" s="277"/>
      <c r="I47" s="277"/>
      <c r="J47" s="333"/>
      <c r="K47" s="153"/>
      <c r="L47" s="153"/>
      <c r="M47" s="277"/>
      <c r="N47" s="333"/>
      <c r="O47" s="333"/>
      <c r="P47" s="153"/>
      <c r="Q47" s="153"/>
      <c r="R47" s="277"/>
      <c r="S47" s="333"/>
      <c r="T47" s="333"/>
      <c r="U47" s="333"/>
      <c r="V47" s="153"/>
      <c r="W47" s="155"/>
      <c r="X47" s="330"/>
      <c r="Y47"/>
      <c r="Z47"/>
      <c r="AA47"/>
      <c r="AB47"/>
      <c r="AC47"/>
      <c r="AD47"/>
      <c r="AE47"/>
      <c r="AF47"/>
      <c r="AG47"/>
      <c r="AH47"/>
      <c r="AI47"/>
      <c r="AJ47"/>
      <c r="AK47"/>
    </row>
    <row r="48" spans="1:37" s="76" customFormat="1" ht="11.45" customHeight="1" x14ac:dyDescent="0.25">
      <c r="A48" s="151"/>
      <c r="B48" s="168" t="str">
        <f>+IF('Employee Input'!$C$16="waive","X","")</f>
        <v>X</v>
      </c>
      <c r="C48" s="153"/>
      <c r="D48" s="181" t="s">
        <v>58</v>
      </c>
      <c r="E48" s="153"/>
      <c r="F48" s="153"/>
      <c r="G48" s="153"/>
      <c r="H48" s="153"/>
      <c r="I48" s="153"/>
      <c r="J48" s="333"/>
      <c r="K48" s="168" t="str">
        <f>+IF('Employee Input'!$D$16="Employee + 1","X","")</f>
        <v/>
      </c>
      <c r="L48" s="153"/>
      <c r="M48" s="181" t="s">
        <v>156</v>
      </c>
      <c r="N48" s="333"/>
      <c r="O48" s="333"/>
      <c r="P48" s="168" t="str">
        <f>+IF('Employee Input'!$C$16=50000,X,"")</f>
        <v/>
      </c>
      <c r="Q48" s="153"/>
      <c r="R48" s="343">
        <v>50000</v>
      </c>
      <c r="S48" s="333"/>
      <c r="T48" s="333"/>
      <c r="U48" s="333"/>
      <c r="V48" s="168" t="str">
        <f>+IF('Employee Input'!$C$16=300000,"X","")</f>
        <v/>
      </c>
      <c r="W48" s="344">
        <v>300000</v>
      </c>
      <c r="X48" s="329"/>
      <c r="Y48"/>
      <c r="Z48"/>
      <c r="AA48"/>
      <c r="AB48"/>
      <c r="AC48"/>
      <c r="AD48"/>
      <c r="AE48"/>
      <c r="AF48"/>
      <c r="AG48"/>
      <c r="AH48"/>
      <c r="AI48"/>
      <c r="AJ48"/>
      <c r="AK48"/>
    </row>
    <row r="49" spans="1:37" s="76" customFormat="1" ht="6" customHeight="1" x14ac:dyDescent="0.25">
      <c r="A49" s="151"/>
      <c r="B49" s="153"/>
      <c r="C49" s="153"/>
      <c r="D49" s="153"/>
      <c r="E49" s="215"/>
      <c r="F49" s="215"/>
      <c r="G49" s="215"/>
      <c r="H49" s="215"/>
      <c r="I49" s="215"/>
      <c r="J49" s="333"/>
      <c r="K49" s="153"/>
      <c r="L49" s="153"/>
      <c r="M49" s="153"/>
      <c r="N49" s="333"/>
      <c r="O49" s="333"/>
      <c r="P49" s="153"/>
      <c r="Q49" s="153"/>
      <c r="R49" s="153"/>
      <c r="S49" s="333"/>
      <c r="T49" s="333"/>
      <c r="U49" s="333"/>
      <c r="V49" s="153"/>
      <c r="W49" s="155"/>
      <c r="X49" s="331"/>
      <c r="Y49"/>
      <c r="Z49"/>
      <c r="AA49"/>
      <c r="AB49"/>
      <c r="AC49"/>
      <c r="AD49"/>
      <c r="AE49"/>
      <c r="AF49"/>
      <c r="AG49"/>
      <c r="AH49"/>
      <c r="AI49"/>
      <c r="AJ49"/>
      <c r="AK49"/>
    </row>
    <row r="50" spans="1:37" s="71" customFormat="1" ht="11.45" customHeight="1" x14ac:dyDescent="0.25">
      <c r="A50" s="151"/>
      <c r="B50" s="156"/>
      <c r="C50" s="173"/>
      <c r="D50" s="173" t="s">
        <v>85</v>
      </c>
      <c r="E50" s="215"/>
      <c r="F50" s="215"/>
      <c r="G50" s="215"/>
      <c r="H50" s="215"/>
      <c r="I50" s="215"/>
      <c r="J50" s="333"/>
      <c r="K50" s="156" t="str">
        <f>+IF('Employee Input'!$D$16="Employee + 2 or more","X","")</f>
        <v/>
      </c>
      <c r="L50" s="173"/>
      <c r="M50" s="173" t="s">
        <v>157</v>
      </c>
      <c r="N50" s="333"/>
      <c r="O50" s="333"/>
      <c r="P50" s="168" t="str">
        <f>+IF('Employee Input'!$C$16=100000,"X","")</f>
        <v/>
      </c>
      <c r="Q50" s="173"/>
      <c r="R50" s="343">
        <v>100000</v>
      </c>
      <c r="S50" s="333"/>
      <c r="T50" s="333"/>
      <c r="U50" s="333"/>
      <c r="V50" s="156" t="str">
        <f>+IF('Employee Input'!$C$16=400000,"X","")</f>
        <v/>
      </c>
      <c r="W50" s="344">
        <v>400000</v>
      </c>
      <c r="X50" s="332"/>
      <c r="Y50"/>
      <c r="Z50"/>
      <c r="AA50"/>
      <c r="AB50"/>
      <c r="AC50"/>
      <c r="AD50"/>
      <c r="AE50"/>
      <c r="AF50"/>
      <c r="AG50"/>
      <c r="AH50"/>
      <c r="AI50"/>
      <c r="AJ50"/>
      <c r="AK50"/>
    </row>
    <row r="51" spans="1:37" s="71" customFormat="1" ht="4.5" customHeight="1" x14ac:dyDescent="0.25">
      <c r="A51" s="151"/>
      <c r="B51" s="376"/>
      <c r="C51" s="153"/>
      <c r="D51" s="153"/>
      <c r="E51" s="153"/>
      <c r="F51" s="153"/>
      <c r="G51" s="153"/>
      <c r="H51" s="153"/>
      <c r="I51" s="153"/>
      <c r="J51" s="333"/>
      <c r="K51" s="333"/>
      <c r="L51" s="333"/>
      <c r="M51" s="333"/>
      <c r="N51" s="333"/>
      <c r="O51" s="333"/>
      <c r="P51" s="153"/>
      <c r="Q51" s="333"/>
      <c r="R51" s="333"/>
      <c r="S51" s="333"/>
      <c r="T51" s="333"/>
      <c r="U51" s="333"/>
      <c r="V51" s="333"/>
      <c r="W51" s="337"/>
      <c r="Y51"/>
      <c r="Z51"/>
      <c r="AA51"/>
      <c r="AB51"/>
      <c r="AC51"/>
      <c r="AD51"/>
      <c r="AE51"/>
      <c r="AF51"/>
      <c r="AG51"/>
      <c r="AH51"/>
      <c r="AI51"/>
      <c r="AJ51"/>
      <c r="AK51"/>
    </row>
    <row r="52" spans="1:37" s="71" customFormat="1" ht="10.5" customHeight="1" x14ac:dyDescent="0.25">
      <c r="A52" s="151"/>
      <c r="B52" s="376"/>
      <c r="C52" s="153"/>
      <c r="D52" s="153"/>
      <c r="E52" s="153"/>
      <c r="F52" s="153"/>
      <c r="G52" s="153"/>
      <c r="H52" s="153"/>
      <c r="I52" s="153"/>
      <c r="J52" s="333"/>
      <c r="K52" s="333"/>
      <c r="L52" s="333"/>
      <c r="M52" s="333"/>
      <c r="N52" s="333"/>
      <c r="O52" s="333"/>
      <c r="P52" s="156" t="str">
        <f>+IF('Employee Input'!$C$16=200000,"X","")</f>
        <v/>
      </c>
      <c r="Q52" s="333"/>
      <c r="R52" s="343">
        <v>200000</v>
      </c>
      <c r="S52" s="333"/>
      <c r="T52" s="333"/>
      <c r="U52" s="333"/>
      <c r="V52" s="168" t="str">
        <f>+IF('Employee Input'!$C$16=500000,"X","")</f>
        <v/>
      </c>
      <c r="W52" s="344">
        <v>500000</v>
      </c>
      <c r="Y52"/>
      <c r="Z52"/>
      <c r="AA52"/>
      <c r="AB52"/>
      <c r="AC52"/>
      <c r="AD52"/>
      <c r="AE52"/>
      <c r="AF52"/>
      <c r="AG52"/>
      <c r="AH52"/>
      <c r="AI52"/>
      <c r="AJ52"/>
      <c r="AK52"/>
    </row>
    <row r="53" spans="1:37" s="71" customFormat="1" ht="6" customHeight="1" x14ac:dyDescent="0.25">
      <c r="A53" s="163"/>
      <c r="B53" s="160"/>
      <c r="C53" s="160"/>
      <c r="D53" s="160"/>
      <c r="E53" s="341"/>
      <c r="F53" s="341"/>
      <c r="G53" s="341"/>
      <c r="H53" s="341"/>
      <c r="I53" s="341"/>
      <c r="J53" s="335"/>
      <c r="K53" s="335"/>
      <c r="L53" s="335"/>
      <c r="M53" s="335"/>
      <c r="N53" s="335"/>
      <c r="O53" s="335"/>
      <c r="P53" s="160"/>
      <c r="Q53" s="335"/>
      <c r="R53" s="335"/>
      <c r="S53" s="335"/>
      <c r="T53" s="335"/>
      <c r="U53" s="335"/>
      <c r="V53" s="160"/>
      <c r="W53" s="339"/>
      <c r="Y53" s="77"/>
      <c r="AF53"/>
      <c r="AG53"/>
      <c r="AH53"/>
      <c r="AI53"/>
      <c r="AJ53"/>
      <c r="AK53"/>
    </row>
    <row r="54" spans="1:37" ht="3.6" customHeight="1" x14ac:dyDescent="0.25">
      <c r="J54" s="71"/>
      <c r="K54" s="71"/>
      <c r="L54" s="71"/>
      <c r="M54" s="71"/>
      <c r="N54" s="71"/>
      <c r="O54" s="71"/>
      <c r="P54" s="71"/>
      <c r="Q54" s="71"/>
      <c r="R54" s="71"/>
      <c r="S54" s="71"/>
      <c r="T54" s="71"/>
      <c r="U54" s="71"/>
      <c r="V54" s="71"/>
      <c r="W54" s="71"/>
    </row>
    <row r="55" spans="1:37" ht="10.9" customHeight="1" x14ac:dyDescent="0.25">
      <c r="B55" s="81" t="s">
        <v>93</v>
      </c>
      <c r="K55" s="71"/>
      <c r="L55" s="71"/>
      <c r="M55" s="71"/>
      <c r="X55" s="242"/>
    </row>
    <row r="56" spans="1:37" ht="10.9" customHeight="1" x14ac:dyDescent="0.25">
      <c r="A56" s="248" t="s">
        <v>145</v>
      </c>
      <c r="B56" s="249"/>
      <c r="C56" s="250"/>
      <c r="D56" s="250"/>
      <c r="E56" s="250"/>
      <c r="F56" s="250"/>
      <c r="G56" s="250"/>
      <c r="H56" s="250"/>
      <c r="I56" s="250"/>
      <c r="J56" s="250"/>
      <c r="K56" s="250"/>
      <c r="L56" s="250"/>
      <c r="M56" s="250"/>
      <c r="N56" s="250"/>
      <c r="O56" s="250"/>
      <c r="P56" s="250"/>
      <c r="Q56" s="250"/>
      <c r="R56" s="250"/>
      <c r="S56" s="250"/>
      <c r="T56" s="250"/>
      <c r="U56" s="250"/>
      <c r="V56" s="250"/>
      <c r="W56" s="251"/>
      <c r="X56" s="242"/>
    </row>
    <row r="57" spans="1:37" ht="10.9" customHeight="1" x14ac:dyDescent="0.25">
      <c r="A57" s="252" t="s">
        <v>154</v>
      </c>
      <c r="B57" s="253"/>
      <c r="C57" s="247"/>
      <c r="D57" s="247"/>
      <c r="E57" s="247"/>
      <c r="F57" s="247"/>
      <c r="G57" s="247"/>
      <c r="H57" s="247"/>
      <c r="I57" s="247"/>
      <c r="J57" s="247"/>
      <c r="K57" s="247"/>
      <c r="L57" s="247"/>
      <c r="M57" s="247"/>
      <c r="N57" s="247"/>
      <c r="O57" s="247"/>
      <c r="P57" s="247"/>
      <c r="Q57" s="247"/>
      <c r="R57" s="247"/>
      <c r="S57" s="247"/>
      <c r="T57" s="247"/>
      <c r="U57" s="247"/>
      <c r="V57" s="247"/>
      <c r="W57" s="254"/>
      <c r="X57" s="242"/>
    </row>
    <row r="58" spans="1:37" ht="20.25" customHeight="1" x14ac:dyDescent="0.25">
      <c r="A58" s="519" t="s">
        <v>192</v>
      </c>
      <c r="B58" s="520"/>
      <c r="C58" s="520"/>
      <c r="D58" s="520"/>
      <c r="E58" s="520"/>
      <c r="F58" s="520"/>
      <c r="G58" s="520"/>
      <c r="H58" s="520"/>
      <c r="I58" s="520"/>
      <c r="J58" s="520"/>
      <c r="K58" s="520"/>
      <c r="L58" s="520"/>
      <c r="M58" s="520"/>
      <c r="N58" s="520"/>
      <c r="O58" s="520"/>
      <c r="P58" s="520"/>
      <c r="Q58" s="520"/>
      <c r="R58" s="520"/>
      <c r="S58" s="520"/>
      <c r="T58" s="520"/>
      <c r="U58" s="520"/>
      <c r="V58" s="520"/>
      <c r="W58" s="521"/>
      <c r="X58" s="242"/>
    </row>
    <row r="59" spans="1:37" s="78" customFormat="1" ht="78.75" customHeight="1" x14ac:dyDescent="0.25">
      <c r="A59" s="511" t="s">
        <v>206</v>
      </c>
      <c r="B59" s="512"/>
      <c r="C59" s="512"/>
      <c r="D59" s="513"/>
      <c r="E59" s="514" t="s">
        <v>193</v>
      </c>
      <c r="F59" s="515"/>
      <c r="G59" s="516"/>
      <c r="H59" s="511" t="s">
        <v>76</v>
      </c>
      <c r="I59" s="512"/>
      <c r="J59" s="512"/>
      <c r="K59" s="244"/>
      <c r="L59" s="244"/>
      <c r="M59" s="245"/>
      <c r="N59" s="517" t="s">
        <v>77</v>
      </c>
      <c r="O59" s="518"/>
      <c r="P59" s="514" t="s">
        <v>113</v>
      </c>
      <c r="Q59" s="515"/>
      <c r="R59" s="515"/>
      <c r="S59" s="516"/>
      <c r="T59" s="514" t="s">
        <v>95</v>
      </c>
      <c r="U59" s="515"/>
      <c r="V59" s="516"/>
      <c r="W59" s="246" t="s">
        <v>207</v>
      </c>
      <c r="X59" s="108"/>
    </row>
    <row r="60" spans="1:37" ht="12.95" customHeight="1" x14ac:dyDescent="0.25">
      <c r="A60" s="477"/>
      <c r="B60" s="478"/>
      <c r="C60" s="478"/>
      <c r="D60" s="479"/>
      <c r="E60" s="480"/>
      <c r="F60" s="481"/>
      <c r="G60" s="482"/>
      <c r="H60" s="487"/>
      <c r="I60" s="488"/>
      <c r="J60" s="488"/>
      <c r="K60" s="265"/>
      <c r="L60" s="266"/>
      <c r="M60" s="267"/>
      <c r="N60" s="489"/>
      <c r="O60" s="490"/>
      <c r="P60" s="486"/>
      <c r="Q60" s="484"/>
      <c r="R60" s="484"/>
      <c r="S60" s="485"/>
      <c r="T60" s="483"/>
      <c r="U60" s="484"/>
      <c r="V60" s="485"/>
      <c r="W60" s="268"/>
      <c r="X60" s="72"/>
      <c r="Y60" s="72"/>
      <c r="Z60" s="112"/>
    </row>
    <row r="61" spans="1:37" ht="12.95" customHeight="1" x14ac:dyDescent="0.25">
      <c r="A61" s="477"/>
      <c r="B61" s="478"/>
      <c r="C61" s="478"/>
      <c r="D61" s="479"/>
      <c r="E61" s="496"/>
      <c r="F61" s="497"/>
      <c r="G61" s="498"/>
      <c r="H61" s="502"/>
      <c r="I61" s="503"/>
      <c r="J61" s="503"/>
      <c r="K61" s="266"/>
      <c r="L61" s="266"/>
      <c r="M61" s="267"/>
      <c r="N61" s="489"/>
      <c r="O61" s="490"/>
      <c r="P61" s="483"/>
      <c r="Q61" s="484"/>
      <c r="R61" s="484"/>
      <c r="S61" s="485"/>
      <c r="T61" s="483"/>
      <c r="U61" s="484"/>
      <c r="V61" s="485"/>
      <c r="W61" s="268"/>
      <c r="X61" s="72"/>
      <c r="Y61" s="72"/>
      <c r="Z61" s="112"/>
    </row>
    <row r="62" spans="1:37" ht="12.95" customHeight="1" x14ac:dyDescent="0.25">
      <c r="A62" s="477"/>
      <c r="B62" s="478"/>
      <c r="C62" s="478"/>
      <c r="D62" s="479"/>
      <c r="E62" s="496"/>
      <c r="F62" s="497"/>
      <c r="G62" s="498"/>
      <c r="H62" s="502"/>
      <c r="I62" s="503"/>
      <c r="J62" s="503"/>
      <c r="K62" s="266"/>
      <c r="L62" s="266"/>
      <c r="M62" s="267"/>
      <c r="N62" s="489"/>
      <c r="O62" s="490"/>
      <c r="P62" s="483"/>
      <c r="Q62" s="484"/>
      <c r="R62" s="484"/>
      <c r="S62" s="485"/>
      <c r="T62" s="483"/>
      <c r="U62" s="484"/>
      <c r="V62" s="485"/>
      <c r="W62" s="268"/>
      <c r="X62" s="72"/>
      <c r="Y62" s="72"/>
      <c r="Z62" s="72"/>
    </row>
    <row r="63" spans="1:37" ht="12.95" customHeight="1" x14ac:dyDescent="0.25">
      <c r="A63" s="477"/>
      <c r="B63" s="478"/>
      <c r="C63" s="478"/>
      <c r="D63" s="479"/>
      <c r="E63" s="496"/>
      <c r="F63" s="497"/>
      <c r="G63" s="498"/>
      <c r="H63" s="502"/>
      <c r="I63" s="503"/>
      <c r="J63" s="503"/>
      <c r="K63" s="266"/>
      <c r="L63" s="266"/>
      <c r="M63" s="267"/>
      <c r="N63" s="489"/>
      <c r="O63" s="490"/>
      <c r="P63" s="483"/>
      <c r="Q63" s="484"/>
      <c r="R63" s="484"/>
      <c r="S63" s="485"/>
      <c r="T63" s="483"/>
      <c r="U63" s="484"/>
      <c r="V63" s="485"/>
      <c r="W63" s="268"/>
      <c r="X63" s="72"/>
      <c r="Y63" s="72"/>
      <c r="Z63" s="72"/>
    </row>
    <row r="64" spans="1:37" ht="1.9" customHeight="1" thickBot="1" x14ac:dyDescent="0.3">
      <c r="A64" s="113"/>
      <c r="B64" s="113"/>
      <c r="C64" s="113"/>
      <c r="D64" s="113"/>
      <c r="E64" s="114"/>
      <c r="F64" s="114"/>
      <c r="G64" s="114"/>
      <c r="H64" s="115"/>
      <c r="I64" s="115"/>
      <c r="J64" s="115"/>
      <c r="K64" s="212"/>
      <c r="L64" s="212"/>
      <c r="M64" s="212"/>
      <c r="N64" s="95"/>
      <c r="O64" s="95"/>
      <c r="P64" s="116"/>
      <c r="Q64" s="116"/>
      <c r="R64" s="116"/>
      <c r="S64" s="116"/>
      <c r="T64" s="116"/>
      <c r="U64" s="116"/>
      <c r="V64" s="117"/>
      <c r="W64" s="84"/>
      <c r="X64" s="72"/>
      <c r="Y64" s="72"/>
      <c r="Z64" s="72"/>
    </row>
    <row r="65" spans="1:26" ht="12" customHeight="1" x14ac:dyDescent="0.25">
      <c r="A65" s="499" t="s">
        <v>96</v>
      </c>
      <c r="B65" s="500"/>
      <c r="C65" s="500"/>
      <c r="D65" s="500"/>
      <c r="E65" s="500"/>
      <c r="F65" s="500"/>
      <c r="G65" s="500"/>
      <c r="H65" s="500"/>
      <c r="I65" s="500"/>
      <c r="J65" s="500"/>
      <c r="K65" s="500"/>
      <c r="L65" s="500"/>
      <c r="M65" s="500"/>
      <c r="N65" s="500"/>
      <c r="O65" s="500"/>
      <c r="P65" s="500"/>
      <c r="Q65" s="500"/>
      <c r="R65" s="500"/>
      <c r="S65" s="500"/>
      <c r="T65" s="500"/>
      <c r="U65" s="500"/>
      <c r="V65" s="500"/>
      <c r="W65" s="501"/>
      <c r="Y65" s="243"/>
    </row>
    <row r="66" spans="1:26" s="222" customFormat="1" ht="14.45" customHeight="1" x14ac:dyDescent="0.25">
      <c r="A66" s="220"/>
      <c r="B66" s="491" t="s">
        <v>215</v>
      </c>
      <c r="C66" s="492"/>
      <c r="D66" s="492"/>
      <c r="E66" s="492"/>
      <c r="F66" s="492"/>
      <c r="G66" s="492"/>
      <c r="H66" s="492"/>
      <c r="I66" s="492"/>
      <c r="J66" s="492"/>
      <c r="K66" s="492"/>
      <c r="L66" s="492"/>
      <c r="M66" s="492"/>
      <c r="N66" s="492"/>
      <c r="O66" s="492"/>
      <c r="P66" s="492"/>
      <c r="Q66" s="492"/>
      <c r="R66" s="492"/>
      <c r="S66" s="492"/>
      <c r="T66" s="492"/>
      <c r="U66" s="492"/>
      <c r="V66" s="492"/>
      <c r="W66" s="493"/>
      <c r="X66" s="221"/>
      <c r="Y66" s="243"/>
      <c r="Z66" s="221"/>
    </row>
    <row r="67" spans="1:26" s="222" customFormat="1" ht="14.45" customHeight="1" x14ac:dyDescent="0.25">
      <c r="A67" s="220"/>
      <c r="B67" s="492"/>
      <c r="C67" s="492"/>
      <c r="D67" s="492"/>
      <c r="E67" s="492"/>
      <c r="F67" s="492"/>
      <c r="G67" s="492"/>
      <c r="H67" s="492"/>
      <c r="I67" s="492"/>
      <c r="J67" s="492"/>
      <c r="K67" s="492"/>
      <c r="L67" s="492"/>
      <c r="M67" s="492"/>
      <c r="N67" s="492"/>
      <c r="O67" s="492"/>
      <c r="P67" s="492"/>
      <c r="Q67" s="492"/>
      <c r="R67" s="492"/>
      <c r="S67" s="492"/>
      <c r="T67" s="492"/>
      <c r="U67" s="492"/>
      <c r="V67" s="492"/>
      <c r="W67" s="493"/>
      <c r="X67" s="221"/>
      <c r="Y67" s="243"/>
      <c r="Z67" s="221"/>
    </row>
    <row r="68" spans="1:26" s="222" customFormat="1" ht="14.45" customHeight="1" x14ac:dyDescent="0.25">
      <c r="A68" s="220"/>
      <c r="B68" s="492"/>
      <c r="C68" s="492"/>
      <c r="D68" s="492"/>
      <c r="E68" s="492"/>
      <c r="F68" s="492"/>
      <c r="G68" s="492"/>
      <c r="H68" s="492"/>
      <c r="I68" s="492"/>
      <c r="J68" s="492"/>
      <c r="K68" s="492"/>
      <c r="L68" s="492"/>
      <c r="M68" s="492"/>
      <c r="N68" s="492"/>
      <c r="O68" s="492"/>
      <c r="P68" s="492"/>
      <c r="Q68" s="492"/>
      <c r="R68" s="492"/>
      <c r="S68" s="492"/>
      <c r="T68" s="492"/>
      <c r="U68" s="492"/>
      <c r="V68" s="492"/>
      <c r="W68" s="493"/>
      <c r="X68" s="221"/>
      <c r="Y68" s="243"/>
      <c r="Z68" s="221"/>
    </row>
    <row r="69" spans="1:26" s="222" customFormat="1" ht="14.45" customHeight="1" x14ac:dyDescent="0.25">
      <c r="A69" s="220"/>
      <c r="B69" s="492"/>
      <c r="C69" s="492"/>
      <c r="D69" s="492"/>
      <c r="E69" s="492"/>
      <c r="F69" s="492"/>
      <c r="G69" s="492"/>
      <c r="H69" s="492"/>
      <c r="I69" s="492"/>
      <c r="J69" s="492"/>
      <c r="K69" s="492"/>
      <c r="L69" s="492"/>
      <c r="M69" s="492"/>
      <c r="N69" s="492"/>
      <c r="O69" s="492"/>
      <c r="P69" s="492"/>
      <c r="Q69" s="492"/>
      <c r="R69" s="492"/>
      <c r="S69" s="492"/>
      <c r="T69" s="492"/>
      <c r="U69" s="492"/>
      <c r="V69" s="492"/>
      <c r="W69" s="493"/>
      <c r="X69" s="221"/>
      <c r="Y69" s="243"/>
      <c r="Z69" s="221"/>
    </row>
    <row r="70" spans="1:26" s="222" customFormat="1" ht="14.45" customHeight="1" x14ac:dyDescent="0.25">
      <c r="A70" s="220"/>
      <c r="B70" s="492"/>
      <c r="C70" s="492"/>
      <c r="D70" s="492"/>
      <c r="E70" s="492"/>
      <c r="F70" s="492"/>
      <c r="G70" s="492"/>
      <c r="H70" s="492"/>
      <c r="I70" s="492"/>
      <c r="J70" s="492"/>
      <c r="K70" s="492"/>
      <c r="L70" s="492"/>
      <c r="M70" s="492"/>
      <c r="N70" s="492"/>
      <c r="O70" s="492"/>
      <c r="P70" s="492"/>
      <c r="Q70" s="492"/>
      <c r="R70" s="492"/>
      <c r="S70" s="492"/>
      <c r="T70" s="492"/>
      <c r="U70" s="492"/>
      <c r="V70" s="492"/>
      <c r="W70" s="493"/>
      <c r="X70" s="221"/>
      <c r="Y70" s="243"/>
      <c r="Z70" s="221"/>
    </row>
    <row r="71" spans="1:26" s="222" customFormat="1" ht="14.45" customHeight="1" x14ac:dyDescent="0.25">
      <c r="A71" s="220"/>
      <c r="B71" s="492"/>
      <c r="C71" s="492"/>
      <c r="D71" s="492"/>
      <c r="E71" s="492"/>
      <c r="F71" s="492"/>
      <c r="G71" s="492"/>
      <c r="H71" s="492"/>
      <c r="I71" s="492"/>
      <c r="J71" s="492"/>
      <c r="K71" s="492"/>
      <c r="L71" s="492"/>
      <c r="M71" s="492"/>
      <c r="N71" s="492"/>
      <c r="O71" s="492"/>
      <c r="P71" s="492"/>
      <c r="Q71" s="492"/>
      <c r="R71" s="492"/>
      <c r="S71" s="492"/>
      <c r="T71" s="492"/>
      <c r="U71" s="492"/>
      <c r="V71" s="492"/>
      <c r="W71" s="493"/>
      <c r="X71" s="221"/>
      <c r="Y71" s="243"/>
      <c r="Z71" s="221"/>
    </row>
    <row r="72" spans="1:26" s="222" customFormat="1" ht="14.45" customHeight="1" x14ac:dyDescent="0.25">
      <c r="A72" s="220"/>
      <c r="B72" s="492"/>
      <c r="C72" s="492"/>
      <c r="D72" s="492"/>
      <c r="E72" s="492"/>
      <c r="F72" s="492"/>
      <c r="G72" s="492"/>
      <c r="H72" s="492"/>
      <c r="I72" s="492"/>
      <c r="J72" s="492"/>
      <c r="K72" s="492"/>
      <c r="L72" s="492"/>
      <c r="M72" s="492"/>
      <c r="N72" s="492"/>
      <c r="O72" s="492"/>
      <c r="P72" s="492"/>
      <c r="Q72" s="492"/>
      <c r="R72" s="492"/>
      <c r="S72" s="492"/>
      <c r="T72" s="492"/>
      <c r="U72" s="492"/>
      <c r="V72" s="492"/>
      <c r="W72" s="493"/>
      <c r="X72" s="221"/>
      <c r="Y72" s="243"/>
      <c r="Z72" s="221"/>
    </row>
    <row r="73" spans="1:26" s="222" customFormat="1" ht="14.45" hidden="1" customHeight="1" x14ac:dyDescent="0.25">
      <c r="A73" s="220"/>
      <c r="B73" s="492"/>
      <c r="C73" s="492"/>
      <c r="D73" s="492"/>
      <c r="E73" s="492"/>
      <c r="F73" s="492"/>
      <c r="G73" s="492"/>
      <c r="H73" s="492"/>
      <c r="I73" s="492"/>
      <c r="J73" s="492"/>
      <c r="K73" s="492"/>
      <c r="L73" s="492"/>
      <c r="M73" s="492"/>
      <c r="N73" s="492"/>
      <c r="O73" s="492"/>
      <c r="P73" s="492"/>
      <c r="Q73" s="492"/>
      <c r="R73" s="492"/>
      <c r="S73" s="492"/>
      <c r="T73" s="492"/>
      <c r="U73" s="492"/>
      <c r="V73" s="492"/>
      <c r="W73" s="493"/>
      <c r="X73" s="221"/>
      <c r="Y73" s="243"/>
      <c r="Z73" s="221"/>
    </row>
    <row r="74" spans="1:26" ht="3.6" customHeight="1" x14ac:dyDescent="0.25">
      <c r="A74" s="96"/>
      <c r="B74" s="86"/>
      <c r="C74" s="85"/>
      <c r="D74" s="85"/>
      <c r="E74" s="85"/>
      <c r="F74" s="85"/>
      <c r="G74" s="85"/>
      <c r="H74" s="85"/>
      <c r="I74" s="85"/>
      <c r="J74" s="85"/>
      <c r="K74" s="85"/>
      <c r="L74" s="85"/>
      <c r="M74" s="71"/>
      <c r="N74" s="71"/>
      <c r="O74" s="71"/>
      <c r="P74" s="71"/>
      <c r="Q74" s="71"/>
      <c r="R74" s="71"/>
      <c r="S74" s="71"/>
      <c r="T74" s="71"/>
      <c r="U74" s="71"/>
      <c r="V74" s="71"/>
      <c r="W74" s="97"/>
      <c r="Y74" s="243"/>
    </row>
    <row r="75" spans="1:26" ht="12.95" customHeight="1" x14ac:dyDescent="0.25">
      <c r="A75" s="96"/>
      <c r="B75" s="269"/>
      <c r="C75" s="270"/>
      <c r="D75" s="270"/>
      <c r="E75" s="270"/>
      <c r="F75" s="270"/>
      <c r="G75" s="270"/>
      <c r="H75" s="270"/>
      <c r="I75" s="85"/>
      <c r="J75" s="213"/>
      <c r="K75" s="213"/>
      <c r="L75" s="213"/>
      <c r="M75" s="213">
        <f>'Employee Input'!B4</f>
        <v>0</v>
      </c>
      <c r="N75" s="213"/>
      <c r="O75" s="71"/>
      <c r="P75" s="71"/>
      <c r="Q75" s="71"/>
      <c r="R75" s="494">
        <f ca="1">+TODAY()</f>
        <v>44586</v>
      </c>
      <c r="S75" s="495"/>
      <c r="T75" s="495"/>
      <c r="U75" s="71"/>
      <c r="V75" s="71"/>
      <c r="W75" s="97"/>
      <c r="Y75" s="243"/>
    </row>
    <row r="76" spans="1:26" ht="12.95" customHeight="1" x14ac:dyDescent="0.25">
      <c r="A76" s="96"/>
      <c r="B76" s="86" t="s">
        <v>137</v>
      </c>
      <c r="C76" s="85"/>
      <c r="D76" s="85"/>
      <c r="E76" s="85"/>
      <c r="F76" s="85"/>
      <c r="G76" s="85"/>
      <c r="H76" s="85"/>
      <c r="I76" s="217"/>
      <c r="J76" s="219" t="s">
        <v>75</v>
      </c>
      <c r="K76" s="71"/>
      <c r="L76" s="71"/>
      <c r="M76" s="71"/>
      <c r="N76" s="71"/>
      <c r="O76" s="71"/>
      <c r="P76" s="71"/>
      <c r="Q76" s="71"/>
      <c r="R76" s="85" t="s">
        <v>101</v>
      </c>
      <c r="S76" s="85"/>
      <c r="T76" s="85"/>
      <c r="U76" s="71"/>
      <c r="V76" s="71"/>
      <c r="W76" s="97"/>
      <c r="Y76" s="243"/>
    </row>
    <row r="77" spans="1:26" ht="7.15" customHeight="1" thickBot="1" x14ac:dyDescent="0.3">
      <c r="A77" s="98"/>
      <c r="B77" s="99"/>
      <c r="C77" s="99"/>
      <c r="D77" s="99"/>
      <c r="E77" s="99"/>
      <c r="F77" s="99"/>
      <c r="G77" s="99"/>
      <c r="H77" s="99"/>
      <c r="I77" s="99"/>
      <c r="J77" s="99"/>
      <c r="K77" s="99"/>
      <c r="L77" s="99"/>
      <c r="M77" s="99"/>
      <c r="N77" s="99"/>
      <c r="O77" s="99"/>
      <c r="P77" s="99"/>
      <c r="Q77" s="99"/>
      <c r="R77" s="99"/>
      <c r="S77" s="99"/>
      <c r="T77" s="99"/>
      <c r="U77" s="99"/>
      <c r="V77" s="99"/>
      <c r="W77" s="100"/>
      <c r="Y77" s="243"/>
    </row>
    <row r="78" spans="1:26" x14ac:dyDescent="0.25">
      <c r="Y78" s="243"/>
    </row>
    <row r="79" spans="1:26" x14ac:dyDescent="0.25">
      <c r="Y79" s="243"/>
    </row>
    <row r="80" spans="1:26" x14ac:dyDescent="0.25">
      <c r="Y80" s="243"/>
    </row>
    <row r="81" spans="25:25" x14ac:dyDescent="0.25">
      <c r="Y81" s="243"/>
    </row>
    <row r="82" spans="25:25" x14ac:dyDescent="0.25">
      <c r="Y82" s="243"/>
    </row>
    <row r="83" spans="25:25" x14ac:dyDescent="0.25">
      <c r="Y83" s="243"/>
    </row>
    <row r="84" spans="25:25" x14ac:dyDescent="0.25">
      <c r="Y84" s="243"/>
    </row>
    <row r="85" spans="25:25" x14ac:dyDescent="0.25">
      <c r="Y85" s="243"/>
    </row>
    <row r="86" spans="25:25" x14ac:dyDescent="0.25">
      <c r="Y86" s="243"/>
    </row>
    <row r="87" spans="25:25" x14ac:dyDescent="0.25">
      <c r="Y87" s="243"/>
    </row>
    <row r="88" spans="25:25" x14ac:dyDescent="0.25">
      <c r="Y88" s="243"/>
    </row>
    <row r="89" spans="25:25" x14ac:dyDescent="0.25">
      <c r="Y89" s="243"/>
    </row>
    <row r="90" spans="25:25" x14ac:dyDescent="0.25">
      <c r="Y90" s="243"/>
    </row>
    <row r="91" spans="25:25" x14ac:dyDescent="0.25">
      <c r="Y91" s="243"/>
    </row>
    <row r="92" spans="25:25" x14ac:dyDescent="0.25">
      <c r="Y92" s="243"/>
    </row>
    <row r="93" spans="25:25" x14ac:dyDescent="0.25">
      <c r="Y93" s="243"/>
    </row>
    <row r="94" spans="25:25" x14ac:dyDescent="0.25">
      <c r="Y94" s="243"/>
    </row>
    <row r="95" spans="25:25" x14ac:dyDescent="0.25">
      <c r="Y95" s="243"/>
    </row>
    <row r="96" spans="25:25" x14ac:dyDescent="0.25">
      <c r="Y96" s="243"/>
    </row>
    <row r="97" spans="25:25" x14ac:dyDescent="0.25">
      <c r="Y97" s="243"/>
    </row>
  </sheetData>
  <sheetProtection selectLockedCells="1"/>
  <mergeCells count="36">
    <mergeCell ref="A3:W3"/>
    <mergeCell ref="A13:W13"/>
    <mergeCell ref="A59:D59"/>
    <mergeCell ref="E59:G59"/>
    <mergeCell ref="T59:V59"/>
    <mergeCell ref="H59:J59"/>
    <mergeCell ref="P59:S59"/>
    <mergeCell ref="N59:O59"/>
    <mergeCell ref="A58:W58"/>
    <mergeCell ref="P62:S62"/>
    <mergeCell ref="P63:S63"/>
    <mergeCell ref="N61:O61"/>
    <mergeCell ref="N62:O62"/>
    <mergeCell ref="N63:O63"/>
    <mergeCell ref="B66:W73"/>
    <mergeCell ref="R75:T75"/>
    <mergeCell ref="A61:D61"/>
    <mergeCell ref="E61:G61"/>
    <mergeCell ref="T61:V61"/>
    <mergeCell ref="A62:D62"/>
    <mergeCell ref="E62:G62"/>
    <mergeCell ref="T62:V62"/>
    <mergeCell ref="A63:D63"/>
    <mergeCell ref="E63:G63"/>
    <mergeCell ref="T63:V63"/>
    <mergeCell ref="A65:W65"/>
    <mergeCell ref="H61:J61"/>
    <mergeCell ref="H62:J62"/>
    <mergeCell ref="H63:J63"/>
    <mergeCell ref="P61:S61"/>
    <mergeCell ref="A60:D60"/>
    <mergeCell ref="E60:G60"/>
    <mergeCell ref="T60:V60"/>
    <mergeCell ref="P60:S60"/>
    <mergeCell ref="H60:J60"/>
    <mergeCell ref="N60:O60"/>
  </mergeCells>
  <dataValidations count="1">
    <dataValidation type="list" allowBlank="1" showInputMessage="1" showErrorMessage="1" sqref="Z23">
      <formula1>"Yes, No"</formula1>
    </dataValidation>
  </dataValidations>
  <pageMargins left="0.25" right="0.25" top="0.25" bottom="0.25" header="0.05" footer="0.05"/>
  <pageSetup scale="9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Data!$I$2:$I$10</xm:f>
          </x14:formula1>
          <xm:sqref>P64:S64</xm:sqref>
        </x14:dataValidation>
        <x14:dataValidation type="list" allowBlank="1" showInputMessage="1" showErrorMessage="1">
          <x14:formula1>
            <xm:f>Data!$B$2:$B$8</xm:f>
          </x14:formula1>
          <xm:sqref>T60:V63</xm:sqref>
        </x14:dataValidation>
        <x14:dataValidation type="list" allowBlank="1" showInputMessage="1" showErrorMessage="1">
          <x14:formula1>
            <xm:f>'List Options'!$A$1:$A$2</xm:f>
          </x14:formula1>
          <xm:sqref>W60:W63</xm:sqref>
        </x14:dataValidation>
        <x14:dataValidation type="list" allowBlank="1" showErrorMessage="1" promptTitle="Action">
          <x14:formula1>
            <xm:f>Data!$E$2:$E$5</xm:f>
          </x14:formula1>
          <xm:sqref>A60:D64</xm:sqref>
        </x14:dataValidation>
        <x14:dataValidation type="list" allowBlank="1" showInputMessage="1" showErrorMessage="1">
          <x14:formula1>
            <xm:f>Data!$G$2:$G$3</xm:f>
          </x14:formula1>
          <xm:sqref>N60:O64</xm:sqref>
        </x14:dataValidation>
        <x14:dataValidation type="list" allowBlank="1" showInputMessage="1" showErrorMessage="1">
          <x14:formula1>
            <xm:f>Data!$B$2:$B$4</xm:f>
          </x14:formula1>
          <xm:sqref>T64:V64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Instructions</vt:lpstr>
      <vt:lpstr>Employee Input</vt:lpstr>
      <vt:lpstr>Enrollment Form page 1</vt:lpstr>
      <vt:lpstr>Data</vt:lpstr>
      <vt:lpstr>401k</vt:lpstr>
      <vt:lpstr>STD</vt:lpstr>
      <vt:lpstr>Life</vt:lpstr>
      <vt:lpstr>Medical</vt:lpstr>
      <vt:lpstr>Enrollment Form page 2</vt:lpstr>
      <vt:lpstr>AD&amp;D</vt:lpstr>
      <vt:lpstr>Family Info</vt:lpstr>
      <vt:lpstr>List Options</vt:lpstr>
      <vt:lpstr>AgeList</vt:lpstr>
      <vt:lpstr>'Employee Input'!Print_Area</vt:lpstr>
      <vt:lpstr>'Enrollment Form page 2'!Print_Area</vt:lpstr>
    </vt:vector>
  </TitlesOfParts>
  <Company>Los Alamos National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DDS User</dc:creator>
  <cp:lastModifiedBy>Orcutt, Tim</cp:lastModifiedBy>
  <cp:lastPrinted>2018-08-06T13:52:08Z</cp:lastPrinted>
  <dcterms:created xsi:type="dcterms:W3CDTF">2013-05-17T16:58:54Z</dcterms:created>
  <dcterms:modified xsi:type="dcterms:W3CDTF">2022-01-25T20:57:57Z</dcterms:modified>
</cp:coreProperties>
</file>